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700" windowHeight="6525" tabRatio="575" firstSheet="12" activeTab="15"/>
  </bookViews>
  <sheets>
    <sheet name="fölap" sheetId="1" r:id="rId1"/>
    <sheet name="Fő tábla 1." sheetId="2" r:id="rId2"/>
    <sheet name="Működési bevétel 2" sheetId="3" r:id="rId3"/>
    <sheet name="Felhalmozási bevétel 2-a" sheetId="4" r:id="rId4"/>
    <sheet name="Normatíva 3." sheetId="5" r:id="rId5"/>
    <sheet name="Int.műk.bev.4." sheetId="6" r:id="rId6"/>
    <sheet name="Beruházás 5." sheetId="7" r:id="rId7"/>
    <sheet name="Felújítás 6." sheetId="8" r:id="rId8"/>
    <sheet name="Személyi j. 7-8" sheetId="9" r:id="rId9"/>
    <sheet name="DOLOGI ÖSSZ 9" sheetId="10" r:id="rId10"/>
    <sheet name="KÉSZLETBESZ. 9-a" sheetId="11" r:id="rId11"/>
    <sheet name="Kommunikációs   9-b" sheetId="12" r:id="rId12"/>
    <sheet name="SZOLGÁLTATÁS 9-c" sheetId="13" r:id="rId13"/>
    <sheet name="áfa   9-d" sheetId="14" r:id="rId14"/>
    <sheet name="Kiadások szakf. össz. 9-e" sheetId="15" r:id="rId15"/>
    <sheet name="10-11-12as" sheetId="16" r:id="rId16"/>
    <sheet name="Támogatásk 13." sheetId="17" r:id="rId17"/>
  </sheets>
  <externalReferences>
    <externalReference r:id="rId20"/>
  </externalReferences>
  <definedNames>
    <definedName name="_xlnm.Print_Area" localSheetId="12">'SZOLGÁLTATÁS 9-c'!$A$1:$AQ$46</definedName>
  </definedNames>
  <calcPr fullCalcOnLoad="1"/>
</workbook>
</file>

<file path=xl/sharedStrings.xml><?xml version="1.0" encoding="utf-8"?>
<sst xmlns="http://schemas.openxmlformats.org/spreadsheetml/2006/main" count="897" uniqueCount="461">
  <si>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</si>
  <si>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</si>
  <si>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</si>
  <si>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</si>
  <si>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</si>
  <si>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</si>
  <si>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</si>
  <si>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</si>
  <si>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</si>
  <si>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</si>
  <si>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</si>
  <si>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 I A D Á S O K</t>
  </si>
  <si>
    <t>Kiadási jogcímek</t>
  </si>
  <si>
    <t>Összesen</t>
  </si>
  <si>
    <t>Összesen:</t>
  </si>
  <si>
    <t>Bevételek</t>
  </si>
  <si>
    <t>Kiadások</t>
  </si>
  <si>
    <t>Általános tartalék</t>
  </si>
  <si>
    <t>Céltartalék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</si>
  <si>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</si>
  <si>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</si>
  <si>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</si>
  <si>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</si>
  <si>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</si>
  <si>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</si>
  <si>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</si>
  <si>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</si>
  <si>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</si>
  <si>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</si>
  <si>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</si>
  <si>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</si>
  <si>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Sor-
szám</t>
  </si>
  <si>
    <t xml:space="preserve">Személyi juttatások </t>
  </si>
  <si>
    <t>Önkormányzatok sajátos felhalmozási és tőkebevételei</t>
  </si>
  <si>
    <t>Tárgyi eszközök, immateriális javak értékesítése</t>
  </si>
  <si>
    <t>Felújítás</t>
  </si>
  <si>
    <t>Pénzügyi befektetések kiadásai</t>
  </si>
  <si>
    <t>Egyéb folyó kiadások</t>
  </si>
  <si>
    <t>Támogatások</t>
  </si>
  <si>
    <t>Előző évi pénzmaradvány</t>
  </si>
  <si>
    <t>IV.  Hitelek kamatai</t>
  </si>
  <si>
    <t>V. Egyéb kiadások</t>
  </si>
  <si>
    <t>Önkormányzatok sajátos működési bevételei</t>
  </si>
  <si>
    <t>3.1.</t>
  </si>
  <si>
    <t>3.2.</t>
  </si>
  <si>
    <t>6.1.</t>
  </si>
  <si>
    <t>6.2.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</si>
  <si>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</si>
  <si>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</si>
  <si>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</si>
  <si>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</si>
  <si>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</si>
  <si>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</si>
  <si>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</si>
  <si>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</si>
  <si>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</si>
  <si>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VI. Finanszírozási kiadások (6.1+6.2)</t>
  </si>
  <si>
    <t xml:space="preserve"> KIADÁSOK ÖSSZESEN: (1+2+3+4+5+6)</t>
  </si>
  <si>
    <t>Felhalmozási célú pénzeszközátadás államháztartáson kívülre</t>
  </si>
  <si>
    <t>Támogatásértékű bevételek</t>
  </si>
  <si>
    <t>1.5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</si>
  <si>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</si>
  <si>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</si>
  <si>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</si>
  <si>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</si>
  <si>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</si>
  <si>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</si>
  <si>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</si>
  <si>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Támogatásértékű műk.kiadás</t>
  </si>
  <si>
    <t>Társadalom- és szociálpol. jutt.</t>
  </si>
  <si>
    <t>I. Folyó (működési) kiadások (1.1+…+1.12)</t>
  </si>
  <si>
    <t>Működési célú pénzmaradvány átadás</t>
  </si>
  <si>
    <t>Felhalmozási célú pénzmaradvány átadás</t>
  </si>
  <si>
    <t>Támogatott szervezet neve</t>
  </si>
  <si>
    <t>Támogatás célja</t>
  </si>
  <si>
    <t>Egyéb</t>
  </si>
  <si>
    <t>III. Tartalékok (3.1+...+3.2)</t>
  </si>
  <si>
    <t>Felhalmozási kölcsön visszafizetése</t>
  </si>
  <si>
    <t>Mogyorósbánya Község Önkormányzat</t>
  </si>
  <si>
    <t>Önkormányzat összesen:</t>
  </si>
  <si>
    <t>Mogyorósbánya Község Önkormányzatának</t>
  </si>
  <si>
    <t>Intézmények működési bevételeinek részletezése</t>
  </si>
  <si>
    <t>Bérleti díj</t>
  </si>
  <si>
    <t>Kiszámlázott</t>
  </si>
  <si>
    <t>Bank</t>
  </si>
  <si>
    <t>Önkormányzati Igazgatás</t>
  </si>
  <si>
    <t>Köztemető</t>
  </si>
  <si>
    <t>költségvetés</t>
  </si>
  <si>
    <t xml:space="preserve">   Mogyorósbánya Község Önkormányzat</t>
  </si>
  <si>
    <t>Önkormányzat</t>
  </si>
  <si>
    <t>szolgáltatás</t>
  </si>
  <si>
    <t>juttatás</t>
  </si>
  <si>
    <t>Rendszeres személyi jutt. Össz:</t>
  </si>
  <si>
    <t>Nem rendszeres személyi</t>
  </si>
  <si>
    <t>juttatások összesen:</t>
  </si>
  <si>
    <t>Személyi juttatások összesen:</t>
  </si>
  <si>
    <t>Mindösszesen:</t>
  </si>
  <si>
    <t>Készlet beszerzés</t>
  </si>
  <si>
    <t>Gyógyszer</t>
  </si>
  <si>
    <t>Irodaszer</t>
  </si>
  <si>
    <t>Szakmai</t>
  </si>
  <si>
    <t>Munkaruha</t>
  </si>
  <si>
    <t>Készlet</t>
  </si>
  <si>
    <t>beszerzés</t>
  </si>
  <si>
    <t>nyomtatvány</t>
  </si>
  <si>
    <t>könyv</t>
  </si>
  <si>
    <t>információ</t>
  </si>
  <si>
    <t>és kenő</t>
  </si>
  <si>
    <t>anyagok</t>
  </si>
  <si>
    <t>védőruha</t>
  </si>
  <si>
    <t>anyag-készlet</t>
  </si>
  <si>
    <t>hordozó</t>
  </si>
  <si>
    <t>anyag</t>
  </si>
  <si>
    <t>beszerzése</t>
  </si>
  <si>
    <t>összesen:</t>
  </si>
  <si>
    <t>Önálló intézmény</t>
  </si>
  <si>
    <t>Bajót-Mogyorósb.körjegyzőség</t>
  </si>
  <si>
    <t>Mogyorósbánya  Község Önkormányzat</t>
  </si>
  <si>
    <t>Kommunikációs szolgáltatások</t>
  </si>
  <si>
    <t>Nem adatátviteli</t>
  </si>
  <si>
    <t>Adatátviteli</t>
  </si>
  <si>
    <t>Kommunikációs</t>
  </si>
  <si>
    <t>célú távközlési</t>
  </si>
  <si>
    <t>szolgáltatások</t>
  </si>
  <si>
    <t>díjak</t>
  </si>
  <si>
    <t>Óvoda</t>
  </si>
  <si>
    <t>552312 Óvoda étkeztetés</t>
  </si>
  <si>
    <t>801115  Óvoda</t>
  </si>
  <si>
    <t>801225 Saj.nev. Óvoda</t>
  </si>
  <si>
    <t>751768 Óvi int.vagyon</t>
  </si>
  <si>
    <t xml:space="preserve"> Óvoda összesen:</t>
  </si>
  <si>
    <t>Szolgáltatási kiadások</t>
  </si>
  <si>
    <t>Vásárolt</t>
  </si>
  <si>
    <t>Bérleti</t>
  </si>
  <si>
    <t>Szállítási</t>
  </si>
  <si>
    <t>Gázenergia</t>
  </si>
  <si>
    <t xml:space="preserve">Villamos </t>
  </si>
  <si>
    <t>Víz-és</t>
  </si>
  <si>
    <t>Karbantartás</t>
  </si>
  <si>
    <t>Szolgáltatási</t>
  </si>
  <si>
    <t>élelem</t>
  </si>
  <si>
    <t>energia</t>
  </si>
  <si>
    <t>kisjavítás</t>
  </si>
  <si>
    <t xml:space="preserve">üzemeltetési </t>
  </si>
  <si>
    <t>kiadások</t>
  </si>
  <si>
    <t>kiadásai</t>
  </si>
  <si>
    <t>Általános</t>
  </si>
  <si>
    <t>Dologi</t>
  </si>
  <si>
    <t>Adók,</t>
  </si>
  <si>
    <t>forgalmi</t>
  </si>
  <si>
    <t>folyó</t>
  </si>
  <si>
    <t>adó</t>
  </si>
  <si>
    <t>befizetések</t>
  </si>
  <si>
    <t>Dologi kiadások összesen</t>
  </si>
  <si>
    <t xml:space="preserve">               Támogatás értékű működési kiadás</t>
  </si>
  <si>
    <t>Körjegyzőségnek átadott pénzeszköz</t>
  </si>
  <si>
    <t>Működési célú Pénzeszköz átadás</t>
  </si>
  <si>
    <t>Államháztartáson kívülre</t>
  </si>
  <si>
    <t>terv adatok</t>
  </si>
  <si>
    <t>Önkormányzat támogatásai:</t>
  </si>
  <si>
    <t xml:space="preserve">Önkormányzat által folyósított </t>
  </si>
  <si>
    <t>Társadalom és szociálpolitikai juttatások</t>
  </si>
  <si>
    <t>Ellátások összesen:</t>
  </si>
  <si>
    <t>Kiadások összesítése</t>
  </si>
  <si>
    <t xml:space="preserve">Személyi </t>
  </si>
  <si>
    <t>Munkaadót</t>
  </si>
  <si>
    <t>Beruházás</t>
  </si>
  <si>
    <t>Társadalom</t>
  </si>
  <si>
    <t>terhelő</t>
  </si>
  <si>
    <t>járulékok</t>
  </si>
  <si>
    <t>Belföldi</t>
  </si>
  <si>
    <t>kiküldetés</t>
  </si>
  <si>
    <t>személyi juttatások részletezése</t>
  </si>
  <si>
    <t>különféle dologi</t>
  </si>
  <si>
    <t>Kölcsön</t>
  </si>
  <si>
    <t>4.számú melléklet</t>
  </si>
  <si>
    <t>9/a. számú melléklet</t>
  </si>
  <si>
    <t>9/b.számú melléklet</t>
  </si>
  <si>
    <t>9/d. számú melléklet</t>
  </si>
  <si>
    <t xml:space="preserve">     felhalmozásitartalék</t>
  </si>
  <si>
    <t xml:space="preserve">Dologi kiadások  </t>
  </si>
  <si>
    <t>Reprezentáció</t>
  </si>
  <si>
    <t xml:space="preserve">    kommunális adó bevétele</t>
  </si>
  <si>
    <t xml:space="preserve">    iparűzési adó bevétele</t>
  </si>
  <si>
    <t>Tárgyieszközök, immateriális javak értékesítése</t>
  </si>
  <si>
    <t>csatorna</t>
  </si>
  <si>
    <t>Véglegesen átvett pénzeszköz</t>
  </si>
  <si>
    <t>Kölcsön törlesztés</t>
  </si>
  <si>
    <t>összesen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</si>
  <si>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</si>
  <si>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</si>
  <si>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</si>
  <si>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</si>
  <si>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</si>
  <si>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</si>
  <si>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</si>
  <si>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 xml:space="preserve">müködési </t>
  </si>
  <si>
    <t>Tartalék</t>
  </si>
  <si>
    <t>Hitelek</t>
  </si>
  <si>
    <t xml:space="preserve">   felhalmozási tartalék</t>
  </si>
  <si>
    <t>552110 Közutak,hídak üzemeltetése</t>
  </si>
  <si>
    <t>682002 nem lakóingatlan bérbeadása</t>
  </si>
  <si>
    <t>841126 Önkormányzati ig. tev</t>
  </si>
  <si>
    <t>841402 Közvilágítás</t>
  </si>
  <si>
    <t>862101 Háziorvosi szolgálat</t>
  </si>
  <si>
    <t>890441 Közcélú foglalkoztatás</t>
  </si>
  <si>
    <t>910501 Közművelődési tevékenység</t>
  </si>
  <si>
    <t>960302 Köztemető-fenntartás és mük</t>
  </si>
  <si>
    <t>841403 Város és községgazdálkodás</t>
  </si>
  <si>
    <t>2 (3+4+5)</t>
  </si>
  <si>
    <t>890442 Közhasznú foglalkoztatás</t>
  </si>
  <si>
    <t>890441 Közhasznú foglalkoztatás</t>
  </si>
  <si>
    <t>890442  Közhasznú foglalkoztatás</t>
  </si>
  <si>
    <t>Ápolási díj</t>
  </si>
  <si>
    <t>polgármester</t>
  </si>
  <si>
    <t>munkatörv kv.</t>
  </si>
  <si>
    <t>Működési kamatmentes kölcsön államháztartáson kívülre</t>
  </si>
  <si>
    <t>I</t>
  </si>
  <si>
    <t>2.1 Helyi adók*</t>
  </si>
  <si>
    <t>2.2 Bírságok, pótlékok,</t>
  </si>
  <si>
    <t>2.3 Egyéb bevétel</t>
  </si>
  <si>
    <t>2.4 Talajterhelési dij</t>
  </si>
  <si>
    <t>2.5Átengedett központi adók*</t>
  </si>
  <si>
    <t xml:space="preserve">          átenedett központi adó szja</t>
  </si>
  <si>
    <t>II</t>
  </si>
  <si>
    <t>Önkormányzat költségvetési támogatása</t>
  </si>
  <si>
    <t xml:space="preserve"> Önkormányzat sajátos műk. bevételei (2.1+2.5)*</t>
  </si>
  <si>
    <t>IV.</t>
  </si>
  <si>
    <t xml:space="preserve">Felhalmozási és tőkejellegű bevételek </t>
  </si>
  <si>
    <t>2.4Többcélú kistérségi társulástól átvett pénzeszköz</t>
  </si>
  <si>
    <t>V.</t>
  </si>
  <si>
    <t>III.</t>
  </si>
  <si>
    <t>1.Működéscélú pénzeszköz átvétel államháztartáon kiv.</t>
  </si>
  <si>
    <t>1.Felhalmozáscélú pénzeszköz átvétel államháztartáon kiv.</t>
  </si>
  <si>
    <t>1</t>
  </si>
  <si>
    <t>2</t>
  </si>
  <si>
    <t>VI</t>
  </si>
  <si>
    <t>VII.</t>
  </si>
  <si>
    <t>Költségvetési hiány belső finanszirozására szolgáló bevétel</t>
  </si>
  <si>
    <t>Előző évek Működési célú pénzmaradvány igénybevétele</t>
  </si>
  <si>
    <t>Előző évek Felhalmozási célú pénzmaradvány igénybevétele</t>
  </si>
  <si>
    <t>VIII.</t>
  </si>
  <si>
    <t>Felhalmozás célú hitel felvétel</t>
  </si>
  <si>
    <t>2.1 Rövidlejáratú hitelek felvétele</t>
  </si>
  <si>
    <t>IX.</t>
  </si>
  <si>
    <t>V. Tám. kölcs. visszatér. igénybev., értékp. bev. (1+2)</t>
  </si>
  <si>
    <t xml:space="preserve">KöltségvetésiBEVÉTELEK ÖSSZESEN: </t>
  </si>
  <si>
    <t>Önkormányzat működési bevételei (1+2)</t>
  </si>
  <si>
    <t>Támogatásértékű bevétel (1+2)</t>
  </si>
  <si>
    <t>Támogatásértékű felhalmozási bevételek(2.1+2.5)</t>
  </si>
  <si>
    <t xml:space="preserve"> Támogatások, kiegészítések (1+..6)</t>
  </si>
  <si>
    <t xml:space="preserve">  1.6Többcélú kistérségi társulástól átvett pénzeszköz(könyvtár)</t>
  </si>
  <si>
    <t>Támogatásértékű működési bevételek  (1.1+1.6)</t>
  </si>
  <si>
    <t>kölcsönök visszatérülése</t>
  </si>
  <si>
    <t>Müködési hitel</t>
  </si>
  <si>
    <t>Működéscélú pénzeszköz átadás</t>
  </si>
  <si>
    <t>Támogatásésrtékű kiadás</t>
  </si>
  <si>
    <t xml:space="preserve">     működési tartalék </t>
  </si>
  <si>
    <t>Munkáltató</t>
  </si>
  <si>
    <t>SZJA</t>
  </si>
  <si>
    <t>2012 évi</t>
  </si>
  <si>
    <t xml:space="preserve">Cafetéria </t>
  </si>
  <si>
    <t>Cafetéria munkatörvénykönyves</t>
  </si>
  <si>
    <t>Számlavezetési díj</t>
  </si>
  <si>
    <t>Lakosságnak nyújtott támogatás</t>
  </si>
  <si>
    <t>Non-profit szervek mindösszesen:</t>
  </si>
  <si>
    <t>Áht-on kivülre nyújtott támogatás</t>
  </si>
  <si>
    <t>841112 Önkormányzati jogalkotás</t>
  </si>
  <si>
    <t>Működési célú  kölcsön  felvétel,visszatér.,</t>
  </si>
  <si>
    <t xml:space="preserve">BEVÉTELEK ÖSSZESEN: </t>
  </si>
  <si>
    <t>Felhalmozási célú  kölcsön felvétel, visszatér.</t>
  </si>
  <si>
    <t>ezer Ft</t>
  </si>
  <si>
    <t>27 % szociális hozzájárulási adó</t>
  </si>
  <si>
    <t>Támogatás értékű bevételek</t>
  </si>
  <si>
    <t xml:space="preserve">   Felhalmozási hitel felvét</t>
  </si>
  <si>
    <t>9/c. számú melléklet</t>
  </si>
  <si>
    <t>12. számú melléklet</t>
  </si>
  <si>
    <t>Beruházások tervezése</t>
  </si>
  <si>
    <t>B E V É T E L E K</t>
  </si>
  <si>
    <t>9/e. számú melléklet</t>
  </si>
  <si>
    <t xml:space="preserve">Támogatás összge 
</t>
  </si>
  <si>
    <t>Felújítás* (6/b.sz.melléklet)</t>
  </si>
  <si>
    <t>Intézményi beruházási kiadások* (6/a.sz.melléklet)</t>
  </si>
  <si>
    <t>Személyi  juttatások (7.sz.melléklet)</t>
  </si>
  <si>
    <t>Munkaadókat terhelő járulékok (8.sz.melléklet)</t>
  </si>
  <si>
    <t>Dologi  kiadások* (9.sz.melléklet)</t>
  </si>
  <si>
    <t>Támogatásértékű működési kiadás (10.sz. melléklet)</t>
  </si>
  <si>
    <t>Társadalom- és szociálpolitikai juttatások (12.sz.melléklet)</t>
  </si>
  <si>
    <t>Bérpótló juttatás                                                                  (5 fő 20%-os önrész)</t>
  </si>
  <si>
    <t>Lakásfenntartási támogatás                                                         (20%-os önrész)</t>
  </si>
  <si>
    <t>Foglalkoztatást helyettesítő tám.                                                (20%-os önrész)</t>
  </si>
  <si>
    <t>Egyszeri gyermekvédelmi támogat                            (100%-os állami támogatás)</t>
  </si>
  <si>
    <t>Temetési segély                                                                        (100%-os önrész)</t>
  </si>
  <si>
    <t>Közgyógy ellátás                                                                      (100%-os önrész)</t>
  </si>
  <si>
    <t>Rendkívüli gyermekvédelmi támogatás                                     (100%-os önrész)</t>
  </si>
  <si>
    <t>Átmeneti Szociális Segély                                                         (100%-os önrész)</t>
  </si>
  <si>
    <t>Mozgáskorlátozottak támogatása                          ( 100 %-os állami támogatás)</t>
  </si>
  <si>
    <t>Szlovák Nemzetiségi Önkormányzati támogatás</t>
  </si>
  <si>
    <t>Német Nemzetiségi Önkormányzati támogatás</t>
  </si>
  <si>
    <t>1.Normatív hozzájárulások* (13.sz.melléklet)</t>
  </si>
  <si>
    <t>Felhalmozási hitel törlesztés   ( 14.sz. melléklet )</t>
  </si>
  <si>
    <t>2.2KDOP-4.1-1)E Felszabadulás út csőbehelyezés</t>
  </si>
  <si>
    <t>1.2 Munkaügyi központtól kapott támogatás</t>
  </si>
  <si>
    <t>2012. évi teljesítés</t>
  </si>
  <si>
    <t>2.Normatív kötött felhasználású támogatás</t>
  </si>
  <si>
    <t>E:</t>
  </si>
  <si>
    <t>M:</t>
  </si>
  <si>
    <t>T:</t>
  </si>
  <si>
    <t>tatottak</t>
  </si>
  <si>
    <t>mindösszesen:</t>
  </si>
  <si>
    <t>Önkormányzat támogatásai</t>
  </si>
  <si>
    <t>Aljnövényzet tisztító</t>
  </si>
  <si>
    <t>módosítás</t>
  </si>
  <si>
    <t>Nem lakóingatlan bérbeadása</t>
  </si>
  <si>
    <t>bevétele</t>
  </si>
  <si>
    <t>szolgáltatás bevétele</t>
  </si>
  <si>
    <t>kamat</t>
  </si>
  <si>
    <t>Közfoglalkoz-</t>
  </si>
  <si>
    <t>Egyéb bérrendszer alá tartozó bére</t>
  </si>
  <si>
    <t>Költségátalány</t>
  </si>
  <si>
    <t>terhelőj árulékok</t>
  </si>
  <si>
    <t>522001 Közutak,hidak üzemeltetése</t>
  </si>
  <si>
    <t>682002 Nem lakóingatlan bérbeadása</t>
  </si>
  <si>
    <t>Folyóirat</t>
  </si>
  <si>
    <t>Hajtó-</t>
  </si>
  <si>
    <t>Kisértékű</t>
  </si>
  <si>
    <t>841126 Önkormányzati igazg. tev</t>
  </si>
  <si>
    <t>552110 Közutak,hidak üzemeltetése</t>
  </si>
  <si>
    <t>törlesztés</t>
  </si>
  <si>
    <t>Támogatásértékű</t>
  </si>
  <si>
    <t>kiadás</t>
  </si>
  <si>
    <t>átadás</t>
  </si>
  <si>
    <t>és szociálpolitikai</t>
  </si>
  <si>
    <t>Működés célú</t>
  </si>
  <si>
    <t>pénzeszköz</t>
  </si>
  <si>
    <t>2.1 Hulladékgazdálkodási rekultiváció megszűnése</t>
  </si>
  <si>
    <t>1.1 Mozgáskorlátozottak támogatása</t>
  </si>
  <si>
    <t>Keresetkiegészítés</t>
  </si>
  <si>
    <t>által fizetett</t>
  </si>
  <si>
    <t xml:space="preserve">Továbbszámlázott </t>
  </si>
  <si>
    <t>Pénzügyi</t>
  </si>
  <si>
    <t>közszolgáltatás</t>
  </si>
  <si>
    <t>tárgyi eszköz</t>
  </si>
  <si>
    <t>teljesítés</t>
  </si>
  <si>
    <t>Működési kölcsön</t>
  </si>
  <si>
    <t xml:space="preserve">    Igazgatás szolgáltatási díj</t>
  </si>
  <si>
    <r>
      <t xml:space="preserve"> Intézményi működési bevételek</t>
    </r>
    <r>
      <rPr>
        <b/>
        <vertAlign val="superscript"/>
        <sz val="8"/>
        <rFont val="Times New Roman CE"/>
        <family val="0"/>
      </rPr>
      <t>* (4.sz. melléklet)</t>
    </r>
  </si>
  <si>
    <t xml:space="preserve">   Függő bevételek</t>
  </si>
  <si>
    <t xml:space="preserve">   BEVÉTELEK MINDÖSSZESEN:</t>
  </si>
  <si>
    <t>Függő kiadások</t>
  </si>
  <si>
    <t>KIADÁSOK MINDÖSSZESEN:</t>
  </si>
  <si>
    <t>Művelődési Ház</t>
  </si>
  <si>
    <t>Háztartások támogatása</t>
  </si>
  <si>
    <t>K.D.O.P.4.1.1/E "Mogyorósbánya Szőlősor utcai csapadékvíz elvezetés támogatása (50.761.368 Ft)</t>
  </si>
  <si>
    <t>K.D.O.P.4.1.1/E "Mogyorósbánya Szőlősor utcai csapadékvíz elvezetés   ÖNRÉSZ (7.787.579 Ft</t>
  </si>
  <si>
    <t>2.6</t>
  </si>
  <si>
    <t>Előfinanszirozási hitel törl.</t>
  </si>
  <si>
    <t>Egyszeri gyermekvédelmi tám. Erzsébet utalv.           (100%-os állami támogatás)</t>
  </si>
  <si>
    <t>Előző évi műk.előir.maradv.pm.átadás össz.:</t>
  </si>
  <si>
    <t xml:space="preserve">2013.
</t>
  </si>
  <si>
    <t>2013 évi</t>
  </si>
  <si>
    <t>2013. évi</t>
  </si>
  <si>
    <t>2012. évi</t>
  </si>
  <si>
    <t>2013. évi terv adatok</t>
  </si>
  <si>
    <t>Normatív ápolási díj(járáshoz került)                             ( 2 fő 25%-os önrész)</t>
  </si>
  <si>
    <t>Méltányossági ápolási díj                 marad?(1 fő 100 %-os önrész)</t>
  </si>
  <si>
    <t>2013. évi költségvetési terv</t>
  </si>
  <si>
    <t>Hulladéklerakó rekultiváció</t>
  </si>
  <si>
    <t>Felhalmozási előfinanszírozási hitel</t>
  </si>
  <si>
    <t>2.3. KDOP 4.1.1. 2012.évi önerő támogatás</t>
  </si>
  <si>
    <t>2012 évi módosított előirányzat</t>
  </si>
  <si>
    <t>2012.évi teljesítés</t>
  </si>
  <si>
    <t xml:space="preserve">K.D.O.P.4.1.1/E "Mogyorósbánya Szőlősor utcai csapadékvíz elvezetés támogatása </t>
  </si>
  <si>
    <t xml:space="preserve">Felújítások </t>
  </si>
  <si>
    <t>2012.</t>
  </si>
  <si>
    <t>Állományba nem tart.jutt.</t>
  </si>
  <si>
    <t>Részmunkaídő</t>
  </si>
  <si>
    <t>beteg állomány</t>
  </si>
  <si>
    <t>2013. évi munkaadót terhelő járulékok</t>
  </si>
  <si>
    <t>2013. évi költségvetés</t>
  </si>
  <si>
    <t>vegyszer</t>
  </si>
  <si>
    <t xml:space="preserve">Egyéb folyó </t>
  </si>
  <si>
    <t>Hitel</t>
  </si>
  <si>
    <t>Vis</t>
  </si>
  <si>
    <t>mair</t>
  </si>
  <si>
    <t>Működési célú pénzeszközátadás államháztartáson kívülre</t>
  </si>
  <si>
    <t>1.2 Vállalkozástól átvett pénzeszköz</t>
  </si>
  <si>
    <t>1.3 Központi ktg-i szervtől ( pénbeli tám.)</t>
  </si>
  <si>
    <t>2012. Módosított</t>
  </si>
  <si>
    <t>Tát Nagyközség Önkorm. Iskola társulásra átadott pénzeszköz          (2012. év )</t>
  </si>
  <si>
    <t xml:space="preserve">          gépjárműadó  40 !% saját</t>
  </si>
  <si>
    <t>A hozzájárulások és támogatások összesítése (aktuális összeg):</t>
  </si>
  <si>
    <t xml:space="preserve">Összeg </t>
  </si>
  <si>
    <t>Támogatás (Ft)</t>
  </si>
  <si>
    <t>I.1.a) Önkormányzati hivatal működésének támogatása</t>
  </si>
  <si>
    <t>2013. év első négy hónapjának átmeneti támogatása - elismert hivatali létszám alapján</t>
  </si>
  <si>
    <t>2013. május 1-jétől 8 havi időarányos támogatás - elismert hivatali létszám alapján</t>
  </si>
  <si>
    <t>I.1.b) Település-üzemeltetéshez kapcsolódó feladatellátás támogatása</t>
  </si>
  <si>
    <t>I.1.c) Beszámítás összege</t>
  </si>
  <si>
    <t>I.1. a-c) jogcímen nyújtott támogatás összesen</t>
  </si>
  <si>
    <t>I.1.d) Egyéb kötelező önkormányzati feladatok támogatása</t>
  </si>
  <si>
    <t>1. A települési  önkormányzatok működésének támogatása</t>
  </si>
  <si>
    <t>2. Megyei önkormányzatok működésének támogatása</t>
  </si>
  <si>
    <t>I. ÁLTALÁNOS FELADATOK TÁMOGATÁSA ÖSSZESEN</t>
  </si>
  <si>
    <t>II.3.a) Ingyenes és kedvezményes gyermekétkeztetés támogatása</t>
  </si>
  <si>
    <t xml:space="preserve">II.3.b) Óvodai, iskolai étkeztetés támogatása </t>
  </si>
  <si>
    <t xml:space="preserve"> II. 4. Társulás által fenntartott óvodákba bejáró gyermekek utaztatásának támogatása </t>
  </si>
  <si>
    <t>II. KÖZNEVELÉS TÁMOGATÁSA ÖSSZESEN</t>
  </si>
  <si>
    <t>III.2. Hozzájárulás a pénzbeli szociális ellátásokhoz</t>
  </si>
  <si>
    <t>III: SZOCIÁLIS FELADATOK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</si>
  <si>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</si>
  <si>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t>IV. A TELEPÜLÉSI ÖNKORMÁNYZATOK KULTURÁLIS FELADATAINAK TÁMOGATÁSA ÖSSZESEN</t>
  </si>
  <si>
    <t>Lakosság szám: 2012. január 1-én                 887 fő</t>
  </si>
  <si>
    <t>Helyi önkormányzatok egyes költségvetési kapcsolatokból számított bevételei összesen :</t>
  </si>
  <si>
    <t>7. számú melléklet</t>
  </si>
  <si>
    <t>8. számú melléklet</t>
  </si>
  <si>
    <t>9. számú melléklet</t>
  </si>
  <si>
    <t>Dologi kiadások összesítése</t>
  </si>
  <si>
    <t>960302 Köztemető-fennt.</t>
  </si>
  <si>
    <t>3. számú melléklet</t>
  </si>
  <si>
    <t>Önként vállalt feladatok</t>
  </si>
  <si>
    <t>Mogyorósbány Község  általános működésének és ágazati feladatainak 2013. évi támogatása</t>
  </si>
  <si>
    <t xml:space="preserve">                                    </t>
  </si>
  <si>
    <t>1.1 Megyei Önk.-tól kamatmentes kölcsön felv.</t>
  </si>
  <si>
    <t>Rendezvények</t>
  </si>
  <si>
    <t xml:space="preserve">Művelődési ház terv </t>
  </si>
  <si>
    <t>Kamatmentes felhalmozási kölcsön KEM</t>
  </si>
  <si>
    <t>Felmozási célú kölcsön felvétele</t>
  </si>
  <si>
    <t xml:space="preserve"> KDOP.  4.2.1/B-11 Felszabadulás utca- Alkotmány utca- Régi postaköz felújítás</t>
  </si>
  <si>
    <t>K.D:O.P 4.2.1/B 11 Felszab.út-Alkotmány u.-Régi post. Felúj.</t>
  </si>
  <si>
    <t>X.</t>
  </si>
  <si>
    <t xml:space="preserve"> XI.</t>
  </si>
  <si>
    <t>XII.</t>
  </si>
  <si>
    <t>Tát Nagyközség Önkorm. óvoda társulásra átadott pénzeszköz</t>
  </si>
  <si>
    <t>Táti Közös Önkormányzati Hivatalra átadott pénzeszköz</t>
  </si>
  <si>
    <t>2013. évi eredeti előirányzat</t>
  </si>
  <si>
    <t>2013. évi módosított előirányzat</t>
  </si>
  <si>
    <t>3. Erzsébet utalvány</t>
  </si>
  <si>
    <t>4. Egyéb központi támogatás  - bérkompenzálás</t>
  </si>
  <si>
    <t>E Ft-ban</t>
  </si>
  <si>
    <t>E.</t>
  </si>
  <si>
    <t>M</t>
  </si>
  <si>
    <t>mód. előirányzat</t>
  </si>
  <si>
    <t>er.előirányzat</t>
  </si>
  <si>
    <t>11. melléklet</t>
  </si>
  <si>
    <t>2014. évi költségvetési terv</t>
  </si>
  <si>
    <t>10. melléklet</t>
  </si>
  <si>
    <t>a 2/2013. (II.28.) önkormányzati rendelethez</t>
  </si>
  <si>
    <t xml:space="preserve"> a 2/2013. (II.28.) önkormányzati rendelethez*</t>
  </si>
  <si>
    <t>*Módosította 4/2013. (IV. 25.) önkormányzati rendelet 4. melléklete</t>
  </si>
  <si>
    <t>a 2/2013. (II.28.) önkormányzati rendelethez*</t>
  </si>
  <si>
    <t>15. számú melléklet</t>
  </si>
  <si>
    <t>* Sorszámozását 13. számú mellékletre módosította a 4/2013. (IV.25.). önkormányzati rendelet</t>
  </si>
  <si>
    <t>2. melléklet a 2/2013. (II. 28.) önkormányzati rendelethez</t>
  </si>
  <si>
    <t>2/a. számú melléklet a 2/2013. (II.28.) önkormányzati rendelethez</t>
  </si>
  <si>
    <t>5. számú melléklet a 2/2013. (II.28.) önkormányzati rendelethez</t>
  </si>
  <si>
    <t>6. számú melléklet a 2/2013. (II.28.) önkormányzati rendelethez</t>
  </si>
  <si>
    <t>a 2/2013. (II. 28.) önkormányzati rendelethez*</t>
  </si>
  <si>
    <t>*Módosította a 4/2013. (IV. 25.) önkormányzati rendlet3. számú melléklete.</t>
  </si>
  <si>
    <t>1. sz. melléklet a 2/2013. (II.28.) önkormányzati rendelethez*</t>
  </si>
  <si>
    <t>*Módosította a 4/2013. (IV.25.) önkormányzati rendelet 1. melléklete.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</si>
</sst>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  <numFmt numFmtId="173" formatCode="_-* #,##0\ _F_t_-;\-* #,##0\ _F_t_-;_-* &quot;-&quot;??\ _F_t_-;_-@_-"/>
    <numFmt numFmtId="174" formatCode="0.0000"/>
    <numFmt numFmtId="175" formatCode="0.000"/>
    <numFmt numFmtId="176" formatCode="0.0"/>
    <numFmt numFmtId="177" formatCode="#,##0.0"/>
  </numFmts>
  <fonts count="62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sz val="10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8"/>
      <color indexed="8"/>
      <name val="Arial CE"/>
      <family val="2"/>
    </font>
    <font>
      <sz val="10"/>
      <color indexed="10"/>
      <name val="Times New Roman CE"/>
      <family val="0"/>
    </font>
    <font>
      <b/>
      <vertAlign val="superscript"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color indexed="10"/>
      <name val="Times New Roman CE"/>
      <family val="0"/>
    </font>
    <font>
      <b/>
      <sz val="6"/>
      <name val="Arial CE"/>
      <family val="2"/>
    </font>
    <font>
      <sz val="6"/>
      <name val="Arial CE"/>
      <family val="0"/>
    </font>
    <font>
      <b/>
      <sz val="6"/>
      <name val="Arial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1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4" borderId="7" applyNumberFormat="0" applyFont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8" applyNumberFormat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7" borderId="0" applyNumberFormat="0" applyBorder="0" applyAlignment="0" applyProtection="0"/>
    <xf numFmtId="0" fontId="54" fillId="7" borderId="0" applyNumberFormat="0" applyBorder="0" applyAlignment="0" applyProtection="0"/>
    <xf numFmtId="0" fontId="55" fillId="16" borderId="1" applyNumberFormat="0" applyAlignment="0" applyProtection="0"/>
    <xf numFmtId="9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6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left" vertical="center"/>
    </xf>
    <xf numFmtId="0" fontId="16" fillId="18" borderId="11" xfId="0" applyFont="1" applyFill="1" applyBorder="1" applyAlignment="1">
      <alignment horizontal="left" vertical="center"/>
    </xf>
    <xf numFmtId="0" fontId="11" fillId="0" borderId="0" xfId="61" applyFont="1" applyFill="1" applyBorder="1" applyAlignment="1" applyProtection="1">
      <alignment horizontal="left" vertical="center" wrapText="1"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horizontal="center"/>
      <protection/>
    </xf>
    <xf numFmtId="0" fontId="14" fillId="0" borderId="10" xfId="0" applyFont="1" applyBorder="1" applyAlignment="1">
      <alignment vertical="center"/>
    </xf>
    <xf numFmtId="0" fontId="0" fillId="0" borderId="10" xfId="66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7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6" fillId="18" borderId="11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6" fillId="18" borderId="10" xfId="0" applyFont="1" applyFill="1" applyBorder="1" applyAlignment="1">
      <alignment/>
    </xf>
    <xf numFmtId="3" fontId="16" fillId="18" borderId="10" xfId="0" applyNumberFormat="1" applyFont="1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0" fillId="17" borderId="10" xfId="0" applyFont="1" applyFill="1" applyBorder="1" applyAlignment="1">
      <alignment/>
    </xf>
    <xf numFmtId="3" fontId="20" fillId="17" borderId="10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164" fontId="5" fillId="0" borderId="0" xfId="0" applyNumberFormat="1" applyFont="1" applyFill="1" applyAlignment="1">
      <alignment horizontal="right" wrapText="1"/>
    </xf>
    <xf numFmtId="0" fontId="0" fillId="4" borderId="0" xfId="61" applyFont="1" applyFill="1">
      <alignment/>
      <protection/>
    </xf>
    <xf numFmtId="0" fontId="5" fillId="0" borderId="0" xfId="0" applyFont="1" applyAlignment="1">
      <alignment horizontal="right"/>
    </xf>
    <xf numFmtId="3" fontId="13" fillId="0" borderId="12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0" fillId="0" borderId="10" xfId="66" applyNumberFormat="1" applyFont="1" applyBorder="1" applyAlignment="1">
      <alignment vertical="center"/>
    </xf>
    <xf numFmtId="3" fontId="13" fillId="4" borderId="10" xfId="66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44" fontId="5" fillId="0" borderId="0" xfId="66" applyFont="1" applyAlignment="1">
      <alignment horizontal="center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>
      <alignment horizontal="left" vertical="center" wrapText="1" indent="1"/>
    </xf>
    <xf numFmtId="164" fontId="10" fillId="0" borderId="10" xfId="0" applyNumberFormat="1" applyFont="1" applyFill="1" applyBorder="1" applyAlignment="1">
      <alignment vertical="center" wrapText="1"/>
    </xf>
    <xf numFmtId="0" fontId="0" fillId="16" borderId="10" xfId="0" applyFill="1" applyBorder="1" applyAlignment="1">
      <alignment/>
    </xf>
    <xf numFmtId="0" fontId="14" fillId="0" borderId="13" xfId="0" applyFont="1" applyBorder="1" applyAlignment="1">
      <alignment horizontal="left" vertical="center"/>
    </xf>
    <xf numFmtId="0" fontId="16" fillId="18" borderId="14" xfId="0" applyFont="1" applyFill="1" applyBorder="1" applyAlignment="1">
      <alignment horizontal="left" vertical="center"/>
    </xf>
    <xf numFmtId="3" fontId="20" fillId="18" borderId="15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indent="1"/>
    </xf>
    <xf numFmtId="0" fontId="11" fillId="0" borderId="0" xfId="0" applyFont="1" applyBorder="1" applyAlignment="1" applyProtection="1">
      <alignment horizontal="left" vertical="center" indent="1"/>
      <protection locked="0"/>
    </xf>
    <xf numFmtId="3" fontId="11" fillId="0" borderId="0" xfId="0" applyNumberFormat="1" applyFont="1" applyBorder="1" applyAlignment="1" applyProtection="1">
      <alignment horizontal="right" vertical="center" indent="1"/>
      <protection locked="0"/>
    </xf>
    <xf numFmtId="3" fontId="14" fillId="16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64" fontId="0" fillId="16" borderId="10" xfId="0" applyNumberForma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44" fontId="17" fillId="0" borderId="10" xfId="66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11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1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14" fillId="16" borderId="1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/>
    </xf>
    <xf numFmtId="0" fontId="10" fillId="18" borderId="10" xfId="61" applyFont="1" applyFill="1" applyBorder="1" applyAlignment="1" applyProtection="1">
      <alignment horizontal="left" vertical="center" wrapText="1" indent="1"/>
      <protection/>
    </xf>
    <xf numFmtId="0" fontId="10" fillId="0" borderId="10" xfId="61" applyFont="1" applyFill="1" applyBorder="1" applyAlignment="1" applyProtection="1">
      <alignment horizontal="left" vertical="center" wrapText="1" indent="1"/>
      <protection/>
    </xf>
    <xf numFmtId="0" fontId="11" fillId="0" borderId="10" xfId="61" applyFont="1" applyFill="1" applyBorder="1" applyAlignment="1" applyProtection="1">
      <alignment horizontal="left" vertical="center" wrapText="1" indent="1"/>
      <protection/>
    </xf>
    <xf numFmtId="0" fontId="10" fillId="16" borderId="10" xfId="61" applyFont="1" applyFill="1" applyBorder="1" applyAlignment="1" applyProtection="1">
      <alignment horizontal="left" vertical="center" wrapText="1" indent="1"/>
      <protection/>
    </xf>
    <xf numFmtId="0" fontId="25" fillId="0" borderId="10" xfId="61" applyFont="1" applyFill="1" applyBorder="1" applyAlignment="1" applyProtection="1">
      <alignment horizontal="left" vertical="center" wrapText="1" indent="1"/>
      <protection/>
    </xf>
    <xf numFmtId="0" fontId="11" fillId="0" borderId="10" xfId="61" applyFont="1" applyFill="1" applyBorder="1" applyAlignment="1" applyProtection="1">
      <alignment horizontal="left" vertical="center" wrapText="1" indent="2"/>
      <protection/>
    </xf>
    <xf numFmtId="0" fontId="26" fillId="2" borderId="10" xfId="61" applyFont="1" applyFill="1" applyBorder="1" applyAlignment="1" applyProtection="1">
      <alignment horizontal="left" vertical="center" wrapText="1" indent="1"/>
      <protection/>
    </xf>
    <xf numFmtId="0" fontId="26" fillId="18" borderId="10" xfId="61" applyFont="1" applyFill="1" applyBorder="1" applyAlignment="1" applyProtection="1">
      <alignment horizontal="left" vertical="center" wrapText="1" indent="1"/>
      <protection/>
    </xf>
    <xf numFmtId="0" fontId="25" fillId="18" borderId="10" xfId="61" applyFont="1" applyFill="1" applyBorder="1" applyAlignment="1" applyProtection="1">
      <alignment horizontal="left" vertical="center" wrapText="1" indent="1"/>
      <protection/>
    </xf>
    <xf numFmtId="0" fontId="11" fillId="0" borderId="10" xfId="61" applyFont="1" applyFill="1" applyBorder="1" applyAlignment="1" applyProtection="1">
      <alignment vertical="top" wrapText="1"/>
      <protection/>
    </xf>
    <xf numFmtId="0" fontId="11" fillId="0" borderId="10" xfId="61" applyFont="1" applyFill="1" applyBorder="1" applyAlignment="1" applyProtection="1">
      <alignment vertical="center" wrapText="1"/>
      <protection/>
    </xf>
    <xf numFmtId="0" fontId="10" fillId="18" borderId="10" xfId="61" applyFont="1" applyFill="1" applyBorder="1" applyAlignment="1" applyProtection="1">
      <alignment vertical="center" wrapText="1"/>
      <protection/>
    </xf>
    <xf numFmtId="0" fontId="11" fillId="0" borderId="10" xfId="61" applyFont="1" applyFill="1" applyBorder="1" applyAlignment="1" applyProtection="1">
      <alignment horizontal="left" indent="1"/>
      <protection/>
    </xf>
    <xf numFmtId="164" fontId="10" fillId="18" borderId="10" xfId="61" applyNumberFormat="1" applyFont="1" applyFill="1" applyBorder="1" applyAlignment="1" applyProtection="1">
      <alignment vertical="center" wrapText="1"/>
      <protection/>
    </xf>
    <xf numFmtId="1" fontId="11" fillId="0" borderId="10" xfId="61" applyNumberFormat="1" applyFont="1" applyFill="1" applyBorder="1" applyAlignment="1" applyProtection="1">
      <alignment horizontal="left" vertical="center" wrapText="1" indent="1"/>
      <protection/>
    </xf>
    <xf numFmtId="0" fontId="11" fillId="16" borderId="10" xfId="61" applyFont="1" applyFill="1" applyBorder="1" applyAlignment="1" applyProtection="1">
      <alignment horizontal="left" vertical="center" wrapText="1" indent="1"/>
      <protection/>
    </xf>
    <xf numFmtId="0" fontId="10" fillId="0" borderId="10" xfId="61" applyFont="1" applyFill="1" applyBorder="1" applyAlignment="1" applyProtection="1">
      <alignment vertical="center" wrapText="1"/>
      <protection/>
    </xf>
    <xf numFmtId="0" fontId="11" fillId="0" borderId="10" xfId="61" applyFont="1" applyFill="1" applyBorder="1">
      <alignment/>
      <protection/>
    </xf>
    <xf numFmtId="0" fontId="23" fillId="0" borderId="0" xfId="0" applyFont="1" applyAlignment="1">
      <alignment/>
    </xf>
    <xf numFmtId="0" fontId="0" fillId="0" borderId="17" xfId="0" applyBorder="1" applyAlignment="1">
      <alignment/>
    </xf>
    <xf numFmtId="0" fontId="17" fillId="18" borderId="11" xfId="0" applyFont="1" applyFill="1" applyBorder="1" applyAlignment="1">
      <alignment horizontal="left" vertical="center"/>
    </xf>
    <xf numFmtId="3" fontId="17" fillId="18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17" fillId="18" borderId="10" xfId="0" applyNumberFormat="1" applyFont="1" applyFill="1" applyBorder="1" applyAlignment="1">
      <alignment horizontal="right" vertical="center"/>
    </xf>
    <xf numFmtId="164" fontId="6" fillId="16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3" fontId="0" fillId="16" borderId="10" xfId="0" applyNumberFormat="1" applyFill="1" applyBorder="1" applyAlignment="1">
      <alignment/>
    </xf>
    <xf numFmtId="0" fontId="13" fillId="4" borderId="10" xfId="0" applyFont="1" applyFill="1" applyBorder="1" applyAlignment="1">
      <alignment/>
    </xf>
    <xf numFmtId="0" fontId="10" fillId="0" borderId="10" xfId="61" applyFont="1" applyFill="1" applyBorder="1" applyAlignment="1" applyProtection="1">
      <alignment horizontal="left" vertical="center" wrapText="1"/>
      <protection/>
    </xf>
    <xf numFmtId="164" fontId="3" fillId="19" borderId="16" xfId="0" applyNumberFormat="1" applyFont="1" applyFill="1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164" fontId="10" fillId="0" borderId="0" xfId="61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right" vertical="center" wrapText="1"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10" fillId="0" borderId="10" xfId="61" applyFont="1" applyFill="1" applyBorder="1" applyAlignment="1" applyProtection="1">
      <alignment horizontal="center" vertical="center" wrapText="1"/>
      <protection/>
    </xf>
    <xf numFmtId="164" fontId="10" fillId="18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19" borderId="21" xfId="0" applyNumberFormat="1" applyFill="1" applyBorder="1" applyAlignment="1">
      <alignment vertical="center" wrapText="1"/>
    </xf>
    <xf numFmtId="3" fontId="6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horizontal="right" vertical="center" wrapText="1"/>
    </xf>
    <xf numFmtId="3" fontId="14" fillId="0" borderId="23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13" fillId="0" borderId="10" xfId="0" applyFont="1" applyBorder="1" applyAlignment="1">
      <alignment/>
    </xf>
    <xf numFmtId="3" fontId="13" fillId="0" borderId="16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3" fillId="0" borderId="10" xfId="0" applyNumberFormat="1" applyFont="1" applyFill="1" applyBorder="1" applyAlignment="1">
      <alignment/>
    </xf>
    <xf numFmtId="3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3" fontId="13" fillId="7" borderId="10" xfId="0" applyNumberFormat="1" applyFont="1" applyFill="1" applyBorder="1" applyAlignment="1">
      <alignment/>
    </xf>
    <xf numFmtId="0" fontId="16" fillId="7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8" fillId="0" borderId="10" xfId="0" applyFont="1" applyBorder="1" applyAlignment="1">
      <alignment/>
    </xf>
    <xf numFmtId="3" fontId="13" fillId="0" borderId="24" xfId="0" applyNumberFormat="1" applyFont="1" applyFill="1" applyBorder="1" applyAlignment="1">
      <alignment horizontal="right"/>
    </xf>
    <xf numFmtId="3" fontId="14" fillId="18" borderId="11" xfId="0" applyNumberFormat="1" applyFont="1" applyFill="1" applyBorder="1" applyAlignment="1">
      <alignment horizontal="center" vertical="center"/>
    </xf>
    <xf numFmtId="3" fontId="14" fillId="18" borderId="11" xfId="0" applyNumberFormat="1" applyFont="1" applyFill="1" applyBorder="1" applyAlignment="1">
      <alignment horizontal="right" vertical="center"/>
    </xf>
    <xf numFmtId="3" fontId="14" fillId="18" borderId="12" xfId="0" applyNumberFormat="1" applyFont="1" applyFill="1" applyBorder="1" applyAlignment="1">
      <alignment horizontal="right" vertical="center"/>
    </xf>
    <xf numFmtId="3" fontId="16" fillId="18" borderId="10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/>
    </xf>
    <xf numFmtId="0" fontId="16" fillId="0" borderId="11" xfId="0" applyFont="1" applyBorder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3" fillId="18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11" fillId="0" borderId="10" xfId="61" applyNumberFormat="1" applyFont="1" applyFill="1" applyBorder="1" applyAlignment="1" applyProtection="1">
      <alignment horizontal="left" vertical="center" wrapText="1" indent="1"/>
      <protection/>
    </xf>
    <xf numFmtId="49" fontId="10" fillId="16" borderId="10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25" xfId="61" applyFont="1" applyFill="1" applyBorder="1" applyAlignment="1" applyProtection="1">
      <alignment horizontal="center" vertical="center" wrapText="1"/>
      <protection/>
    </xf>
    <xf numFmtId="0" fontId="10" fillId="0" borderId="12" xfId="61" applyFont="1" applyFill="1" applyBorder="1" applyAlignment="1" applyProtection="1">
      <alignment horizontal="center" vertical="center" wrapText="1"/>
      <protection/>
    </xf>
    <xf numFmtId="49" fontId="11" fillId="2" borderId="10" xfId="61" applyNumberFormat="1" applyFont="1" applyFill="1" applyBorder="1" applyAlignment="1" applyProtection="1">
      <alignment horizontal="left" vertical="center" wrapText="1" indent="1"/>
      <protection/>
    </xf>
    <xf numFmtId="49" fontId="11" fillId="18" borderId="10" xfId="61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/>
      <protection/>
    </xf>
    <xf numFmtId="164" fontId="10" fillId="0" borderId="10" xfId="0" applyNumberFormat="1" applyFont="1" applyFill="1" applyBorder="1" applyAlignment="1">
      <alignment horizontal="right" vertical="center" wrapText="1" indent="1"/>
    </xf>
    <xf numFmtId="164" fontId="6" fillId="0" borderId="10" xfId="0" applyNumberFormat="1" applyFont="1" applyFill="1" applyBorder="1" applyAlignment="1">
      <alignment horizontal="centerContinuous" vertical="center" wrapText="1"/>
    </xf>
    <xf numFmtId="3" fontId="18" fillId="0" borderId="10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1"/>
    </xf>
    <xf numFmtId="0" fontId="11" fillId="0" borderId="16" xfId="0" applyFont="1" applyBorder="1" applyAlignment="1">
      <alignment horizontal="right" vertical="center" indent="1"/>
    </xf>
    <xf numFmtId="0" fontId="11" fillId="0" borderId="24" xfId="0" applyFont="1" applyBorder="1" applyAlignment="1">
      <alignment horizontal="right" vertical="center" indent="1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0" fontId="5" fillId="0" borderId="26" xfId="0" applyFont="1" applyFill="1" applyBorder="1" applyAlignment="1">
      <alignment/>
    </xf>
    <xf numFmtId="0" fontId="5" fillId="0" borderId="27" xfId="0" applyFont="1" applyBorder="1" applyAlignment="1">
      <alignment/>
    </xf>
    <xf numFmtId="14" fontId="13" fillId="0" borderId="28" xfId="0" applyNumberFormat="1" applyFont="1" applyBorder="1" applyAlignment="1">
      <alignment horizontal="center"/>
    </xf>
    <xf numFmtId="14" fontId="13" fillId="0" borderId="21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Fill="1" applyBorder="1" applyAlignment="1">
      <alignment/>
    </xf>
    <xf numFmtId="0" fontId="13" fillId="4" borderId="19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20" xfId="0" applyBorder="1" applyAlignment="1">
      <alignment/>
    </xf>
    <xf numFmtId="0" fontId="13" fillId="4" borderId="29" xfId="0" applyFont="1" applyFill="1" applyBorder="1" applyAlignment="1">
      <alignment/>
    </xf>
    <xf numFmtId="3" fontId="13" fillId="4" borderId="15" xfId="0" applyNumberFormat="1" applyFont="1" applyFill="1" applyBorder="1" applyAlignment="1">
      <alignment/>
    </xf>
    <xf numFmtId="3" fontId="13" fillId="4" borderId="3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18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6" fillId="19" borderId="10" xfId="0" applyNumberFormat="1" applyFont="1" applyFill="1" applyBorder="1" applyAlignment="1" applyProtection="1">
      <alignment vertical="center" wrapText="1"/>
      <protection locked="0"/>
    </xf>
    <xf numFmtId="3" fontId="3" fillId="19" borderId="1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56" applyFont="1" applyFill="1" applyBorder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30" fillId="0" borderId="0" xfId="56" applyFont="1" applyAlignment="1">
      <alignment horizontal="center" vertical="center"/>
      <protection/>
    </xf>
    <xf numFmtId="0" fontId="31" fillId="0" borderId="0" xfId="56" applyFont="1" applyFill="1" applyBorder="1">
      <alignment/>
      <protection/>
    </xf>
    <xf numFmtId="0" fontId="27" fillId="0" borderId="0" xfId="64" applyFont="1" applyBorder="1" applyAlignment="1">
      <alignment horizontal="center" vertical="center"/>
      <protection/>
    </xf>
    <xf numFmtId="0" fontId="32" fillId="0" borderId="0" xfId="63" applyFont="1" applyBorder="1" applyAlignment="1">
      <alignment vertical="center"/>
      <protection/>
    </xf>
    <xf numFmtId="177" fontId="27" fillId="0" borderId="31" xfId="58" applyNumberFormat="1" applyFont="1" applyBorder="1" applyAlignment="1">
      <alignment horizontal="center" vertical="center"/>
      <protection/>
    </xf>
    <xf numFmtId="0" fontId="33" fillId="0" borderId="28" xfId="56" applyFont="1" applyBorder="1" applyAlignment="1">
      <alignment horizontal="center" vertical="center"/>
      <protection/>
    </xf>
    <xf numFmtId="3" fontId="33" fillId="0" borderId="21" xfId="56" applyNumberFormat="1" applyFont="1" applyBorder="1" applyAlignment="1">
      <alignment horizontal="center"/>
      <protection/>
    </xf>
    <xf numFmtId="3" fontId="27" fillId="0" borderId="20" xfId="63" applyNumberFormat="1" applyFont="1" applyFill="1" applyBorder="1" applyAlignment="1">
      <alignment horizontal="right" vertical="center"/>
      <protection/>
    </xf>
    <xf numFmtId="3" fontId="30" fillId="0" borderId="20" xfId="63" applyNumberFormat="1" applyFont="1" applyFill="1" applyBorder="1" applyAlignment="1">
      <alignment horizontal="right" vertical="center"/>
      <protection/>
    </xf>
    <xf numFmtId="3" fontId="34" fillId="0" borderId="20" xfId="0" applyNumberFormat="1" applyFont="1" applyFill="1" applyBorder="1" applyAlignment="1">
      <alignment horizontal="right"/>
    </xf>
    <xf numFmtId="3" fontId="33" fillId="0" borderId="20" xfId="0" applyNumberFormat="1" applyFont="1" applyFill="1" applyBorder="1" applyAlignment="1">
      <alignment horizontal="right"/>
    </xf>
    <xf numFmtId="3" fontId="33" fillId="0" borderId="21" xfId="0" applyNumberFormat="1" applyFont="1" applyFill="1" applyBorder="1" applyAlignment="1">
      <alignment horizontal="right"/>
    </xf>
    <xf numFmtId="3" fontId="33" fillId="0" borderId="30" xfId="0" applyNumberFormat="1" applyFont="1" applyFill="1" applyBorder="1" applyAlignment="1">
      <alignment horizontal="right"/>
    </xf>
    <xf numFmtId="3" fontId="33" fillId="0" borderId="32" xfId="0" applyNumberFormat="1" applyFont="1" applyFill="1" applyBorder="1" applyAlignment="1">
      <alignment horizontal="right"/>
    </xf>
    <xf numFmtId="3" fontId="33" fillId="0" borderId="33" xfId="0" applyNumberFormat="1" applyFont="1" applyFill="1" applyBorder="1" applyAlignment="1">
      <alignment horizontal="right"/>
    </xf>
    <xf numFmtId="3" fontId="36" fillId="0" borderId="30" xfId="0" applyNumberFormat="1" applyFont="1" applyFill="1" applyBorder="1" applyAlignment="1">
      <alignment horizontal="right" vertical="center"/>
    </xf>
    <xf numFmtId="0" fontId="29" fillId="0" borderId="0" xfId="56" applyFont="1" applyFill="1" applyBorder="1" applyAlignment="1">
      <alignment vertical="center"/>
      <protection/>
    </xf>
    <xf numFmtId="0" fontId="28" fillId="0" borderId="0" xfId="56" applyFont="1" applyFill="1" applyBorder="1" applyAlignment="1">
      <alignment vertical="center" wrapText="1"/>
      <protection/>
    </xf>
    <xf numFmtId="0" fontId="27" fillId="0" borderId="34" xfId="63" applyFont="1" applyBorder="1" applyAlignment="1">
      <alignment horizontal="center" vertical="center"/>
      <protection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7" fillId="0" borderId="16" xfId="0" applyFont="1" applyFill="1" applyBorder="1" applyAlignment="1">
      <alignment horizontal="left"/>
    </xf>
    <xf numFmtId="0" fontId="33" fillId="0" borderId="35" xfId="0" applyFont="1" applyFill="1" applyBorder="1" applyAlignment="1">
      <alignment horizontal="left"/>
    </xf>
    <xf numFmtId="0" fontId="38" fillId="0" borderId="36" xfId="63" applyFont="1" applyFill="1" applyBorder="1" applyAlignment="1">
      <alignment horizontal="left" vertical="center" wrapText="1" indent="1"/>
      <protection/>
    </xf>
    <xf numFmtId="3" fontId="30" fillId="0" borderId="21" xfId="63" applyNumberFormat="1" applyFont="1" applyFill="1" applyBorder="1" applyAlignment="1">
      <alignment horizontal="right" vertical="center"/>
      <protection/>
    </xf>
    <xf numFmtId="0" fontId="6" fillId="18" borderId="29" xfId="0" applyFont="1" applyFill="1" applyBorder="1" applyAlignment="1">
      <alignment/>
    </xf>
    <xf numFmtId="3" fontId="6" fillId="18" borderId="1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11" fillId="15" borderId="37" xfId="61" applyFont="1" applyFill="1" applyBorder="1" applyAlignment="1" applyProtection="1">
      <alignment horizontal="left" vertical="center" wrapText="1" indent="1"/>
      <protection/>
    </xf>
    <xf numFmtId="3" fontId="9" fillId="15" borderId="16" xfId="0" applyNumberFormat="1" applyFont="1" applyFill="1" applyBorder="1" applyAlignment="1" applyProtection="1">
      <alignment vertical="center" wrapText="1"/>
      <protection locked="0"/>
    </xf>
    <xf numFmtId="3" fontId="0" fillId="15" borderId="32" xfId="0" applyNumberFormat="1" applyFill="1" applyBorder="1" applyAlignment="1">
      <alignment vertical="center" wrapText="1"/>
    </xf>
    <xf numFmtId="0" fontId="11" fillId="15" borderId="10" xfId="61" applyFont="1" applyFill="1" applyBorder="1" applyAlignment="1" applyProtection="1">
      <alignment horizontal="left" vertical="center" wrapText="1" indent="1"/>
      <protection/>
    </xf>
    <xf numFmtId="3" fontId="9" fillId="15" borderId="10" xfId="0" applyNumberFormat="1" applyFont="1" applyFill="1" applyBorder="1" applyAlignment="1" applyProtection="1">
      <alignment vertical="center" wrapText="1"/>
      <protection locked="0"/>
    </xf>
    <xf numFmtId="3" fontId="0" fillId="15" borderId="10" xfId="0" applyNumberFormat="1" applyFill="1" applyBorder="1" applyAlignment="1">
      <alignment vertical="center" wrapText="1"/>
    </xf>
    <xf numFmtId="0" fontId="5" fillId="0" borderId="0" xfId="61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44" fontId="17" fillId="0" borderId="17" xfId="66" applyFont="1" applyBorder="1" applyAlignment="1">
      <alignment horizontal="center"/>
    </xf>
    <xf numFmtId="44" fontId="17" fillId="0" borderId="43" xfId="66" applyFont="1" applyBorder="1" applyAlignment="1">
      <alignment horizontal="center"/>
    </xf>
    <xf numFmtId="44" fontId="17" fillId="0" borderId="11" xfId="66" applyFont="1" applyBorder="1" applyAlignment="1">
      <alignment horizontal="center"/>
    </xf>
    <xf numFmtId="44" fontId="17" fillId="0" borderId="38" xfId="66" applyFont="1" applyBorder="1" applyAlignment="1">
      <alignment horizontal="center"/>
    </xf>
    <xf numFmtId="44" fontId="17" fillId="0" borderId="39" xfId="66" applyFont="1" applyBorder="1" applyAlignment="1">
      <alignment horizontal="center"/>
    </xf>
    <xf numFmtId="0" fontId="11" fillId="0" borderId="0" xfId="59" applyFont="1">
      <alignment/>
      <protection/>
    </xf>
    <xf numFmtId="0" fontId="31" fillId="0" borderId="0" xfId="59">
      <alignment/>
      <protection/>
    </xf>
    <xf numFmtId="164" fontId="10" fillId="18" borderId="42" xfId="61" applyNumberFormat="1" applyFont="1" applyFill="1" applyBorder="1" applyAlignment="1" applyProtection="1">
      <alignment horizontal="center" vertical="center" wrapText="1"/>
      <protection/>
    </xf>
    <xf numFmtId="173" fontId="11" fillId="0" borderId="42" xfId="40" applyNumberFormat="1" applyFont="1" applyBorder="1" applyAlignment="1">
      <alignment horizontal="center"/>
    </xf>
    <xf numFmtId="164" fontId="10" fillId="16" borderId="42" xfId="61" applyNumberFormat="1" applyFont="1" applyFill="1" applyBorder="1" applyAlignment="1" applyProtection="1">
      <alignment horizontal="center" vertical="center" wrapText="1"/>
      <protection/>
    </xf>
    <xf numFmtId="164" fontId="10" fillId="0" borderId="4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42" xfId="40" applyNumberFormat="1" applyFont="1" applyBorder="1" applyAlignment="1">
      <alignment horizontal="center"/>
    </xf>
    <xf numFmtId="3" fontId="11" fillId="0" borderId="42" xfId="40" applyNumberFormat="1" applyFont="1" applyBorder="1" applyAlignment="1">
      <alignment horizontal="center"/>
    </xf>
    <xf numFmtId="3" fontId="10" fillId="2" borderId="42" xfId="61" applyNumberFormat="1" applyFont="1" applyFill="1" applyBorder="1" applyAlignment="1" applyProtection="1">
      <alignment horizontal="center" vertical="center" wrapText="1"/>
      <protection/>
    </xf>
    <xf numFmtId="3" fontId="11" fillId="0" borderId="10" xfId="40" applyNumberFormat="1" applyFont="1" applyBorder="1" applyAlignment="1">
      <alignment horizontal="center"/>
    </xf>
    <xf numFmtId="3" fontId="10" fillId="18" borderId="10" xfId="61" applyNumberFormat="1" applyFont="1" applyFill="1" applyBorder="1" applyAlignment="1" applyProtection="1">
      <alignment horizontal="center" vertical="center" wrapText="1"/>
      <protection/>
    </xf>
    <xf numFmtId="3" fontId="11" fillId="18" borderId="10" xfId="61" applyNumberFormat="1" applyFont="1" applyFill="1" applyBorder="1" applyAlignment="1" applyProtection="1">
      <alignment horizontal="center" vertical="center" wrapText="1"/>
      <protection/>
    </xf>
    <xf numFmtId="3" fontId="10" fillId="18" borderId="10" xfId="61" applyNumberFormat="1" applyFont="1" applyFill="1" applyBorder="1" applyAlignment="1" applyProtection="1">
      <alignment horizontal="center" vertical="center" wrapText="1"/>
      <protection locked="0"/>
    </xf>
    <xf numFmtId="173" fontId="10" fillId="0" borderId="10" xfId="40" applyNumberFormat="1" applyFont="1" applyBorder="1" applyAlignment="1">
      <alignment horizontal="center"/>
    </xf>
    <xf numFmtId="173" fontId="11" fillId="0" borderId="10" xfId="40" applyNumberFormat="1" applyFont="1" applyBorder="1" applyAlignment="1">
      <alignment horizontal="center"/>
    </xf>
    <xf numFmtId="164" fontId="10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9" applyFont="1" applyBorder="1" applyAlignment="1">
      <alignment horizontal="center"/>
      <protection/>
    </xf>
    <xf numFmtId="164" fontId="10" fillId="0" borderId="10" xfId="61" applyNumberFormat="1" applyFont="1" applyFill="1" applyBorder="1" applyAlignment="1" applyProtection="1">
      <alignment horizontal="center" vertical="center" wrapText="1"/>
      <protection/>
    </xf>
    <xf numFmtId="164" fontId="11" fillId="0" borderId="0" xfId="59" applyNumberFormat="1" applyFont="1">
      <alignment/>
      <protection/>
    </xf>
    <xf numFmtId="164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59" applyBorder="1" applyAlignment="1">
      <alignment horizontal="center"/>
      <protection/>
    </xf>
    <xf numFmtId="0" fontId="10" fillId="0" borderId="10" xfId="59" applyFont="1" applyBorder="1">
      <alignment/>
      <protection/>
    </xf>
    <xf numFmtId="164" fontId="10" fillId="0" borderId="10" xfId="59" applyNumberFormat="1" applyFont="1" applyBorder="1" applyAlignment="1">
      <alignment horizontal="center"/>
      <protection/>
    </xf>
    <xf numFmtId="0" fontId="10" fillId="0" borderId="0" xfId="61" applyFont="1" applyFill="1" applyBorder="1" applyAlignment="1" applyProtection="1">
      <alignment horizontal="center" vertical="center" wrapText="1"/>
      <protection/>
    </xf>
    <xf numFmtId="164" fontId="10" fillId="0" borderId="0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61" applyNumberFormat="1" applyFont="1" applyFill="1" applyBorder="1" applyAlignment="1" applyProtection="1">
      <alignment horizontal="right" vertical="center" wrapText="1"/>
      <protection/>
    </xf>
    <xf numFmtId="164" fontId="11" fillId="0" borderId="0" xfId="61" applyNumberFormat="1" applyFont="1" applyFill="1" applyBorder="1" applyAlignment="1" applyProtection="1">
      <alignment vertical="center" wrapText="1"/>
      <protection locked="0"/>
    </xf>
    <xf numFmtId="173" fontId="11" fillId="0" borderId="0" xfId="40" applyNumberFormat="1" applyFont="1" applyFill="1" applyBorder="1" applyAlignment="1">
      <alignment horizontal="right"/>
    </xf>
    <xf numFmtId="1" fontId="11" fillId="0" borderId="0" xfId="40" applyNumberFormat="1" applyFont="1" applyFill="1" applyBorder="1" applyAlignment="1">
      <alignment/>
    </xf>
    <xf numFmtId="173" fontId="11" fillId="0" borderId="0" xfId="40" applyNumberFormat="1" applyFont="1" applyFill="1" applyBorder="1" applyAlignment="1">
      <alignment/>
    </xf>
    <xf numFmtId="3" fontId="11" fillId="0" borderId="0" xfId="40" applyNumberFormat="1" applyFont="1" applyFill="1" applyBorder="1" applyAlignment="1">
      <alignment/>
    </xf>
    <xf numFmtId="3" fontId="10" fillId="0" borderId="0" xfId="61" applyNumberFormat="1" applyFont="1" applyFill="1" applyBorder="1" applyAlignment="1" applyProtection="1">
      <alignment horizontal="right" vertical="center" wrapText="1"/>
      <protection/>
    </xf>
    <xf numFmtId="3" fontId="11" fillId="0" borderId="0" xfId="40" applyNumberFormat="1" applyFont="1" applyFill="1" applyBorder="1" applyAlignment="1">
      <alignment horizontal="right"/>
    </xf>
    <xf numFmtId="3" fontId="11" fillId="0" borderId="0" xfId="61" applyNumberFormat="1" applyFont="1" applyFill="1" applyBorder="1" applyAlignment="1" applyProtection="1">
      <alignment horizontal="right" vertical="center" wrapText="1"/>
      <protection/>
    </xf>
    <xf numFmtId="3" fontId="10" fillId="0" borderId="0" xfId="61" applyNumberFormat="1" applyFont="1" applyFill="1" applyBorder="1" applyAlignment="1" applyProtection="1">
      <alignment horizontal="right" vertical="center" wrapText="1"/>
      <protection locked="0"/>
    </xf>
    <xf numFmtId="173" fontId="10" fillId="0" borderId="0" xfId="4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64" fontId="10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164" fontId="10" fillId="0" borderId="0" xfId="61" applyNumberFormat="1" applyFont="1" applyFill="1" applyBorder="1" applyAlignment="1" applyProtection="1">
      <alignment horizontal="center" vertical="center" wrapText="1"/>
      <protection/>
    </xf>
    <xf numFmtId="173" fontId="11" fillId="0" borderId="0" xfId="4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61" applyFont="1" applyFill="1" applyBorder="1" applyAlignment="1" applyProtection="1">
      <alignment horizontal="left" vertical="center" wrapText="1"/>
      <protection/>
    </xf>
    <xf numFmtId="164" fontId="10" fillId="0" borderId="0" xfId="61" applyNumberFormat="1" applyFont="1" applyFill="1" applyBorder="1" applyAlignment="1" applyProtection="1">
      <alignment horizontal="center" vertical="center" wrapText="1"/>
      <protection/>
    </xf>
    <xf numFmtId="49" fontId="11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61" applyFont="1" applyFill="1" applyBorder="1" applyAlignment="1" applyProtection="1">
      <alignment horizontal="left" vertical="center" wrapText="1" indent="1"/>
      <protection/>
    </xf>
    <xf numFmtId="1" fontId="11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1" applyFont="1" applyFill="1" applyBorder="1" applyAlignment="1" applyProtection="1">
      <alignment horizontal="left" vertical="center" wrapText="1" indent="1"/>
      <protection/>
    </xf>
    <xf numFmtId="0" fontId="10" fillId="0" borderId="0" xfId="61" applyFont="1" applyFill="1" applyBorder="1" applyAlignment="1" applyProtection="1">
      <alignment vertical="center" wrapText="1"/>
      <protection/>
    </xf>
    <xf numFmtId="164" fontId="10" fillId="0" borderId="0" xfId="61" applyNumberFormat="1" applyFont="1" applyFill="1" applyBorder="1" applyAlignment="1" applyProtection="1">
      <alignment vertical="center" wrapText="1"/>
      <protection locked="0"/>
    </xf>
    <xf numFmtId="0" fontId="11" fillId="0" borderId="0" xfId="61" applyFont="1" applyFill="1" applyBorder="1">
      <alignment/>
      <protection/>
    </xf>
    <xf numFmtId="164" fontId="11" fillId="0" borderId="0" xfId="61" applyNumberFormat="1" applyFont="1" applyFill="1" applyBorder="1">
      <alignment/>
      <protection/>
    </xf>
    <xf numFmtId="0" fontId="11" fillId="0" borderId="0" xfId="59" applyFont="1" applyFill="1" applyBorder="1">
      <alignment/>
      <protection/>
    </xf>
    <xf numFmtId="0" fontId="31" fillId="0" borderId="0" xfId="59" applyFill="1" applyBorder="1">
      <alignment/>
      <protection/>
    </xf>
    <xf numFmtId="49" fontId="10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>
      <alignment/>
    </xf>
    <xf numFmtId="164" fontId="31" fillId="0" borderId="0" xfId="62" applyNumberFormat="1" applyFont="1" applyFill="1" applyAlignment="1">
      <alignment horizontal="center" vertical="center" wrapText="1"/>
      <protection/>
    </xf>
    <xf numFmtId="164" fontId="31" fillId="0" borderId="0" xfId="62" applyNumberFormat="1" applyFont="1" applyFill="1" applyAlignment="1">
      <alignment vertical="center" wrapText="1"/>
      <protection/>
    </xf>
    <xf numFmtId="0" fontId="31" fillId="0" borderId="0" xfId="62" applyFont="1">
      <alignment/>
      <protection/>
    </xf>
    <xf numFmtId="0" fontId="31" fillId="0" borderId="0" xfId="62">
      <alignment/>
      <protection/>
    </xf>
    <xf numFmtId="164" fontId="3" fillId="0" borderId="0" xfId="62" applyNumberFormat="1" applyFont="1" applyFill="1" applyBorder="1" applyAlignment="1">
      <alignment horizontal="right" vertical="center"/>
      <protection/>
    </xf>
    <xf numFmtId="164" fontId="3" fillId="0" borderId="44" xfId="62" applyNumberFormat="1" applyFont="1" applyFill="1" applyBorder="1" applyAlignment="1">
      <alignment horizontal="centerContinuous" vertical="center" wrapText="1"/>
      <protection/>
    </xf>
    <xf numFmtId="164" fontId="3" fillId="0" borderId="45" xfId="62" applyNumberFormat="1" applyFont="1" applyFill="1" applyBorder="1" applyAlignment="1">
      <alignment horizontal="center" vertical="center" wrapText="1"/>
      <protection/>
    </xf>
    <xf numFmtId="0" fontId="3" fillId="0" borderId="28" xfId="61" applyFont="1" applyFill="1" applyBorder="1" applyAlignment="1" applyProtection="1">
      <alignment horizontal="center" vertical="center" wrapText="1"/>
      <protection/>
    </xf>
    <xf numFmtId="0" fontId="3" fillId="0" borderId="21" xfId="61" applyFont="1" applyFill="1" applyBorder="1" applyAlignment="1" applyProtection="1">
      <alignment horizontal="center" vertical="center" wrapText="1"/>
      <protection/>
    </xf>
    <xf numFmtId="164" fontId="0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3" fontId="0" fillId="16" borderId="10" xfId="62" applyNumberFormat="1" applyFont="1" applyFill="1" applyBorder="1" applyAlignment="1" applyProtection="1">
      <alignment vertical="center" wrapText="1"/>
      <protection locked="0"/>
    </xf>
    <xf numFmtId="3" fontId="0" fillId="16" borderId="20" xfId="62" applyNumberFormat="1" applyFont="1" applyFill="1" applyBorder="1" applyAlignment="1" applyProtection="1">
      <alignment vertical="center" wrapText="1"/>
      <protection locked="0"/>
    </xf>
    <xf numFmtId="164" fontId="31" fillId="0" borderId="10" xfId="62" applyNumberFormat="1" applyFont="1" applyFill="1" applyBorder="1" applyAlignment="1">
      <alignment vertical="center" wrapText="1"/>
      <protection/>
    </xf>
    <xf numFmtId="164" fontId="31" fillId="0" borderId="20" xfId="62" applyNumberFormat="1" applyFont="1" applyFill="1" applyBorder="1" applyAlignment="1">
      <alignment vertical="center" wrapText="1"/>
      <protection/>
    </xf>
    <xf numFmtId="164" fontId="0" fillId="0" borderId="10" xfId="61" applyNumberFormat="1" applyFont="1" applyFill="1" applyBorder="1" applyAlignment="1" applyProtection="1">
      <alignment vertical="center" wrapText="1"/>
      <protection locked="0"/>
    </xf>
    <xf numFmtId="164" fontId="0" fillId="0" borderId="20" xfId="61" applyNumberFormat="1" applyFont="1" applyFill="1" applyBorder="1" applyAlignment="1" applyProtection="1">
      <alignment vertical="center" wrapText="1"/>
      <protection locked="0"/>
    </xf>
    <xf numFmtId="164" fontId="0" fillId="0" borderId="10" xfId="62" applyNumberFormat="1" applyFont="1" applyFill="1" applyBorder="1" applyAlignment="1" applyProtection="1">
      <alignment vertical="center" wrapText="1"/>
      <protection locked="0"/>
    </xf>
    <xf numFmtId="164" fontId="0" fillId="0" borderId="20" xfId="62" applyNumberFormat="1" applyFont="1" applyFill="1" applyBorder="1" applyAlignment="1" applyProtection="1">
      <alignment vertical="center" wrapText="1"/>
      <protection locked="0"/>
    </xf>
    <xf numFmtId="164" fontId="0" fillId="0" borderId="19" xfId="62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62" applyNumberFormat="1" applyFont="1" applyFill="1" applyBorder="1" applyAlignment="1" applyProtection="1">
      <alignment vertical="center" wrapText="1"/>
      <protection locked="0"/>
    </xf>
    <xf numFmtId="3" fontId="0" fillId="0" borderId="20" xfId="62" applyNumberFormat="1" applyFont="1" applyFill="1" applyBorder="1" applyAlignment="1" applyProtection="1">
      <alignment vertical="center" wrapText="1"/>
      <protection locked="0"/>
    </xf>
    <xf numFmtId="164" fontId="3" fillId="0" borderId="29" xfId="62" applyNumberFormat="1" applyFont="1" applyFill="1" applyBorder="1" applyAlignment="1">
      <alignment horizontal="left" vertical="center" wrapText="1" indent="1"/>
      <protection/>
    </xf>
    <xf numFmtId="3" fontId="0" fillId="0" borderId="15" xfId="62" applyNumberFormat="1" applyFont="1" applyFill="1" applyBorder="1" applyAlignment="1" applyProtection="1">
      <alignment vertical="center" wrapText="1"/>
      <protection locked="0"/>
    </xf>
    <xf numFmtId="3" fontId="0" fillId="0" borderId="30" xfId="62" applyNumberFormat="1" applyFont="1" applyFill="1" applyBorder="1" applyAlignment="1" applyProtection="1">
      <alignment vertical="center" wrapText="1"/>
      <protection locked="0"/>
    </xf>
    <xf numFmtId="164" fontId="31" fillId="0" borderId="15" xfId="62" applyNumberFormat="1" applyFont="1" applyFill="1" applyBorder="1" applyAlignment="1">
      <alignment vertical="center" wrapText="1"/>
      <protection/>
    </xf>
    <xf numFmtId="164" fontId="31" fillId="0" borderId="30" xfId="62" applyNumberFormat="1" applyFont="1" applyFill="1" applyBorder="1" applyAlignment="1">
      <alignment vertical="center" wrapText="1"/>
      <protection/>
    </xf>
    <xf numFmtId="164" fontId="3" fillId="0" borderId="46" xfId="62" applyNumberFormat="1" applyFont="1" applyFill="1" applyBorder="1" applyAlignment="1">
      <alignment horizontal="left" vertical="center" wrapText="1" indent="1"/>
      <protection/>
    </xf>
    <xf numFmtId="3" fontId="0" fillId="0" borderId="46" xfId="62" applyNumberFormat="1" applyFont="1" applyFill="1" applyBorder="1" applyAlignment="1" applyProtection="1">
      <alignment vertical="center" wrapText="1"/>
      <protection locked="0"/>
    </xf>
    <xf numFmtId="164" fontId="3" fillId="0" borderId="46" xfId="62" applyNumberFormat="1" applyFont="1" applyFill="1" applyBorder="1" applyAlignment="1">
      <alignment horizontal="right" vertical="center" wrapText="1" indent="1"/>
      <protection/>
    </xf>
    <xf numFmtId="164" fontId="31" fillId="0" borderId="46" xfId="62" applyNumberFormat="1" applyFont="1" applyFill="1" applyBorder="1" applyAlignment="1">
      <alignment vertical="center" wrapText="1"/>
      <protection/>
    </xf>
    <xf numFmtId="164" fontId="56" fillId="0" borderId="0" xfId="62" applyNumberFormat="1" applyFont="1" applyFill="1" applyAlignment="1">
      <alignment vertical="center" wrapText="1"/>
      <protection/>
    </xf>
    <xf numFmtId="164" fontId="57" fillId="0" borderId="0" xfId="62" applyNumberFormat="1" applyFont="1" applyFill="1" applyAlignment="1">
      <alignment vertical="center" wrapText="1"/>
      <protection/>
    </xf>
    <xf numFmtId="3" fontId="56" fillId="0" borderId="0" xfId="62" applyNumberFormat="1" applyFont="1">
      <alignment/>
      <protection/>
    </xf>
    <xf numFmtId="16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center" wrapText="1"/>
    </xf>
    <xf numFmtId="0" fontId="56" fillId="0" borderId="0" xfId="62" applyFont="1" applyAlignment="1">
      <alignment/>
      <protection/>
    </xf>
    <xf numFmtId="0" fontId="31" fillId="0" borderId="0" xfId="62" applyAlignment="1">
      <alignment/>
      <protection/>
    </xf>
    <xf numFmtId="0" fontId="31" fillId="0" borderId="0" xfId="60">
      <alignment/>
      <protection/>
    </xf>
    <xf numFmtId="0" fontId="14" fillId="0" borderId="0" xfId="60" applyFont="1">
      <alignment/>
      <protection/>
    </xf>
    <xf numFmtId="0" fontId="5" fillId="0" borderId="0" xfId="60" applyFont="1" applyBorder="1" applyAlignment="1">
      <alignment horizontal="center"/>
      <protection/>
    </xf>
    <xf numFmtId="44" fontId="17" fillId="0" borderId="47" xfId="66" applyFont="1" applyBorder="1" applyAlignment="1">
      <alignment horizontal="center"/>
    </xf>
    <xf numFmtId="0" fontId="14" fillId="0" borderId="10" xfId="60" applyFont="1" applyBorder="1" applyAlignment="1">
      <alignment horizontal="center"/>
      <protection/>
    </xf>
    <xf numFmtId="0" fontId="31" fillId="0" borderId="10" xfId="60" applyBorder="1" applyAlignment="1">
      <alignment horizontal="center"/>
      <protection/>
    </xf>
    <xf numFmtId="0" fontId="31" fillId="0" borderId="10" xfId="60" applyBorder="1">
      <alignment/>
      <protection/>
    </xf>
    <xf numFmtId="0" fontId="59" fillId="0" borderId="11" xfId="60" applyFont="1" applyBorder="1" applyAlignment="1">
      <alignment horizontal="left" vertical="center"/>
      <protection/>
    </xf>
    <xf numFmtId="3" fontId="14" fillId="0" borderId="12" xfId="60" applyNumberFormat="1" applyFont="1" applyBorder="1">
      <alignment/>
      <protection/>
    </xf>
    <xf numFmtId="3" fontId="14" fillId="0" borderId="12" xfId="60" applyNumberFormat="1" applyFont="1" applyFill="1" applyBorder="1">
      <alignment/>
      <protection/>
    </xf>
    <xf numFmtId="3" fontId="14" fillId="16" borderId="10" xfId="60" applyNumberFormat="1" applyFont="1" applyFill="1" applyBorder="1">
      <alignment/>
      <protection/>
    </xf>
    <xf numFmtId="3" fontId="14" fillId="0" borderId="10" xfId="60" applyNumberFormat="1" applyFont="1" applyFill="1" applyBorder="1">
      <alignment/>
      <protection/>
    </xf>
    <xf numFmtId="3" fontId="14" fillId="0" borderId="10" xfId="60" applyNumberFormat="1" applyFont="1" applyBorder="1">
      <alignment/>
      <protection/>
    </xf>
    <xf numFmtId="3" fontId="14" fillId="0" borderId="46" xfId="60" applyNumberFormat="1" applyFont="1" applyBorder="1">
      <alignment/>
      <protection/>
    </xf>
    <xf numFmtId="3" fontId="17" fillId="0" borderId="12" xfId="60" applyNumberFormat="1" applyFont="1" applyBorder="1">
      <alignment/>
      <protection/>
    </xf>
    <xf numFmtId="3" fontId="14" fillId="16" borderId="12" xfId="60" applyNumberFormat="1" applyFont="1" applyFill="1" applyBorder="1">
      <alignment/>
      <protection/>
    </xf>
    <xf numFmtId="3" fontId="14" fillId="0" borderId="10" xfId="60" applyNumberFormat="1" applyFont="1" applyFill="1" applyBorder="1" applyAlignment="1">
      <alignment horizontal="right"/>
      <protection/>
    </xf>
    <xf numFmtId="0" fontId="59" fillId="0" borderId="40" xfId="60" applyFont="1" applyBorder="1" applyAlignment="1">
      <alignment/>
      <protection/>
    </xf>
    <xf numFmtId="0" fontId="13" fillId="0" borderId="10" xfId="60" applyFont="1" applyBorder="1" applyAlignment="1">
      <alignment/>
      <protection/>
    </xf>
    <xf numFmtId="1" fontId="60" fillId="17" borderId="10" xfId="60" applyNumberFormat="1" applyFont="1" applyFill="1" applyBorder="1" applyAlignment="1">
      <alignment vertical="center"/>
      <protection/>
    </xf>
    <xf numFmtId="3" fontId="17" fillId="17" borderId="10" xfId="60" applyNumberFormat="1" applyFont="1" applyFill="1" applyBorder="1" applyAlignment="1">
      <alignment vertical="center"/>
      <protection/>
    </xf>
    <xf numFmtId="0" fontId="17" fillId="0" borderId="12" xfId="0" applyFont="1" applyBorder="1" applyAlignment="1">
      <alignment vertical="center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1" fontId="39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31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18" fillId="0" borderId="0" xfId="57" applyFont="1" applyAlignment="1">
      <alignment horizontal="right"/>
      <protection/>
    </xf>
    <xf numFmtId="14" fontId="13" fillId="0" borderId="21" xfId="57" applyNumberFormat="1" applyFont="1" applyBorder="1" applyAlignment="1">
      <alignment horizontal="center"/>
      <protection/>
    </xf>
    <xf numFmtId="0" fontId="13" fillId="0" borderId="20" xfId="57" applyFont="1" applyBorder="1" applyAlignment="1">
      <alignment horizontal="center"/>
      <protection/>
    </xf>
    <xf numFmtId="0" fontId="31" fillId="0" borderId="19" xfId="57" applyBorder="1">
      <alignment/>
      <protection/>
    </xf>
    <xf numFmtId="3" fontId="18" fillId="0" borderId="20" xfId="57" applyNumberFormat="1" applyFont="1" applyFill="1" applyBorder="1" applyAlignment="1">
      <alignment horizontal="right"/>
      <protection/>
    </xf>
    <xf numFmtId="3" fontId="18" fillId="0" borderId="20" xfId="57" applyNumberFormat="1" applyFont="1" applyFill="1" applyBorder="1">
      <alignment/>
      <protection/>
    </xf>
    <xf numFmtId="0" fontId="13" fillId="16" borderId="29" xfId="57" applyFont="1" applyFill="1" applyBorder="1">
      <alignment/>
      <protection/>
    </xf>
    <xf numFmtId="3" fontId="13" fillId="0" borderId="30" xfId="57" applyNumberFormat="1" applyFont="1" applyFill="1" applyBorder="1">
      <alignment/>
      <protection/>
    </xf>
    <xf numFmtId="0" fontId="13" fillId="16" borderId="0" xfId="57" applyFont="1" applyFill="1" applyBorder="1" applyAlignment="1">
      <alignment/>
      <protection/>
    </xf>
    <xf numFmtId="0" fontId="0" fillId="0" borderId="0" xfId="0" applyAlignment="1">
      <alignment horizontal="right"/>
    </xf>
    <xf numFmtId="0" fontId="56" fillId="0" borderId="0" xfId="57" applyFont="1" applyAlignment="1">
      <alignment horizontal="right"/>
      <protection/>
    </xf>
    <xf numFmtId="0" fontId="31" fillId="0" borderId="0" xfId="57" applyAlignment="1">
      <alignment/>
      <protection/>
    </xf>
    <xf numFmtId="0" fontId="61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32" fillId="0" borderId="0" xfId="57" applyFont="1" applyAlignment="1">
      <alignment horizontal="right"/>
      <protection/>
    </xf>
    <xf numFmtId="0" fontId="21" fillId="4" borderId="0" xfId="61" applyFont="1" applyFill="1" applyAlignment="1">
      <alignment horizontal="center"/>
      <protection/>
    </xf>
    <xf numFmtId="0" fontId="5" fillId="4" borderId="0" xfId="61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164" fontId="10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Alignment="1">
      <alignment horizontal="right" wrapText="1"/>
      <protection/>
    </xf>
    <xf numFmtId="0" fontId="31" fillId="0" borderId="0" xfId="59" applyAlignment="1">
      <alignment wrapText="1"/>
      <protection/>
    </xf>
    <xf numFmtId="0" fontId="0" fillId="0" borderId="0" xfId="0" applyAlignment="1">
      <alignment wrapText="1"/>
    </xf>
    <xf numFmtId="0" fontId="3" fillId="0" borderId="0" xfId="61" applyFont="1" applyFill="1" applyAlignment="1">
      <alignment horizontal="center"/>
      <protection/>
    </xf>
    <xf numFmtId="164" fontId="3" fillId="0" borderId="0" xfId="62" applyNumberFormat="1" applyFont="1" applyFill="1" applyAlignment="1">
      <alignment horizontal="center" vertical="center" wrapText="1"/>
      <protection/>
    </xf>
    <xf numFmtId="0" fontId="56" fillId="0" borderId="0" xfId="62" applyFont="1" applyAlignment="1">
      <alignment wrapText="1"/>
      <protection/>
    </xf>
    <xf numFmtId="164" fontId="3" fillId="0" borderId="44" xfId="62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right"/>
      <protection/>
    </xf>
    <xf numFmtId="164" fontId="3" fillId="0" borderId="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61" applyFont="1" applyFill="1" applyAlignment="1">
      <alignment horizontal="center"/>
      <protection/>
    </xf>
    <xf numFmtId="0" fontId="5" fillId="0" borderId="0" xfId="61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28" fillId="0" borderId="0" xfId="56" applyFont="1" applyFill="1" applyBorder="1" applyAlignment="1">
      <alignment horizontal="center" vertical="center" wrapText="1"/>
      <protection/>
    </xf>
    <xf numFmtId="0" fontId="29" fillId="0" borderId="0" xfId="56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4" fontId="5" fillId="0" borderId="0" xfId="66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1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0" fontId="17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13" fillId="0" borderId="4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4" fontId="5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47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4" fontId="21" fillId="0" borderId="0" xfId="0" applyNumberFormat="1" applyFont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4" fillId="0" borderId="47" xfId="60" applyFont="1" applyBorder="1" applyAlignment="1">
      <alignment horizontal="center"/>
      <protection/>
    </xf>
    <xf numFmtId="0" fontId="14" fillId="0" borderId="17" xfId="60" applyFont="1" applyBorder="1" applyAlignment="1">
      <alignment horizontal="center"/>
      <protection/>
    </xf>
    <xf numFmtId="0" fontId="14" fillId="0" borderId="43" xfId="60" applyFont="1" applyBorder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Alignment="1">
      <alignment horizontal="center"/>
      <protection/>
    </xf>
    <xf numFmtId="44" fontId="5" fillId="0" borderId="0" xfId="60" applyNumberFormat="1" applyFont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13" fillId="0" borderId="0" xfId="60" applyFont="1" applyAlignment="1">
      <alignment horizontal="right" wrapText="1"/>
      <protection/>
    </xf>
    <xf numFmtId="0" fontId="56" fillId="0" borderId="0" xfId="60" applyFont="1" applyAlignment="1">
      <alignment horizontal="right" wrapText="1"/>
      <protection/>
    </xf>
    <xf numFmtId="0" fontId="58" fillId="0" borderId="16" xfId="60" applyFont="1" applyBorder="1" applyAlignment="1">
      <alignment horizontal="left" vertical="center"/>
      <protection/>
    </xf>
    <xf numFmtId="0" fontId="58" fillId="0" borderId="24" xfId="60" applyFont="1" applyBorder="1" applyAlignment="1">
      <alignment horizontal="left" vertical="center"/>
      <protection/>
    </xf>
    <xf numFmtId="0" fontId="58" fillId="0" borderId="12" xfId="60" applyFont="1" applyBorder="1" applyAlignment="1">
      <alignment horizontal="left" vertical="center"/>
      <protection/>
    </xf>
    <xf numFmtId="0" fontId="16" fillId="0" borderId="47" xfId="60" applyFont="1" applyBorder="1" applyAlignment="1">
      <alignment horizontal="center"/>
      <protection/>
    </xf>
    <xf numFmtId="0" fontId="16" fillId="0" borderId="17" xfId="60" applyFont="1" applyBorder="1" applyAlignment="1">
      <alignment horizontal="center"/>
      <protection/>
    </xf>
    <xf numFmtId="0" fontId="16" fillId="0" borderId="43" xfId="60" applyFont="1" applyBorder="1" applyAlignment="1">
      <alignment horizontal="center"/>
      <protection/>
    </xf>
    <xf numFmtId="0" fontId="14" fillId="0" borderId="23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14" fillId="0" borderId="48" xfId="60" applyFont="1" applyBorder="1" applyAlignment="1">
      <alignment horizontal="center"/>
      <protection/>
    </xf>
    <xf numFmtId="0" fontId="16" fillId="0" borderId="23" xfId="60" applyFont="1" applyBorder="1" applyAlignment="1">
      <alignment horizontal="center"/>
      <protection/>
    </xf>
    <xf numFmtId="0" fontId="16" fillId="0" borderId="0" xfId="60" applyFont="1" applyBorder="1" applyAlignment="1">
      <alignment horizontal="center"/>
      <protection/>
    </xf>
    <xf numFmtId="0" fontId="16" fillId="0" borderId="48" xfId="60" applyFont="1" applyBorder="1" applyAlignment="1">
      <alignment horizontal="center"/>
      <protection/>
    </xf>
    <xf numFmtId="0" fontId="14" fillId="0" borderId="10" xfId="60" applyFont="1" applyBorder="1" applyAlignment="1">
      <alignment horizontal="center"/>
      <protection/>
    </xf>
    <xf numFmtId="0" fontId="14" fillId="0" borderId="40" xfId="60" applyFont="1" applyBorder="1" applyAlignment="1">
      <alignment horizontal="center"/>
      <protection/>
    </xf>
    <xf numFmtId="0" fontId="31" fillId="0" borderId="42" xfId="60" applyBorder="1" applyAlignment="1">
      <alignment horizontal="center"/>
      <protection/>
    </xf>
    <xf numFmtId="0" fontId="5" fillId="0" borderId="38" xfId="60" applyFont="1" applyBorder="1" applyAlignment="1">
      <alignment horizontal="right"/>
      <protection/>
    </xf>
    <xf numFmtId="0" fontId="32" fillId="0" borderId="0" xfId="57" applyFont="1" applyAlignment="1">
      <alignment horizontal="right"/>
      <protection/>
    </xf>
    <xf numFmtId="0" fontId="13" fillId="0" borderId="45" xfId="57" applyFont="1" applyBorder="1" applyAlignment="1">
      <alignment horizontal="center" vertical="center"/>
      <protection/>
    </xf>
    <xf numFmtId="0" fontId="13" fillId="0" borderId="19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13" fillId="0" borderId="4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3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_10-11-12as" xfId="57"/>
    <cellStyle name="Normál_adat_2006_e_cs 2" xfId="58"/>
    <cellStyle name="Normál_Fő tábla 1." xfId="59"/>
    <cellStyle name="Normál_Kiadások szakf. össz. 9-e" xfId="60"/>
    <cellStyle name="Normál_KVRENMUNKA" xfId="61"/>
    <cellStyle name="Normál_Működési bevétel 2" xfId="62"/>
    <cellStyle name="Normál_város 2" xfId="63"/>
    <cellStyle name="Normál_város_kozlo0_2010_e_0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kozlo_2013e_0_11_Mogyor&#243;sb&#225;nya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13">
          <cell r="J13">
            <v>10834316</v>
          </cell>
        </row>
        <row r="14">
          <cell r="J14">
            <v>10834316</v>
          </cell>
        </row>
        <row r="15">
          <cell r="J15">
            <v>0</v>
          </cell>
        </row>
        <row r="16">
          <cell r="J16">
            <v>4163694</v>
          </cell>
        </row>
        <row r="21">
          <cell r="J21">
            <v>6607180</v>
          </cell>
        </row>
        <row r="22">
          <cell r="J22">
            <v>8390830</v>
          </cell>
        </row>
        <row r="23">
          <cell r="J23">
            <v>3000000</v>
          </cell>
        </row>
        <row r="24">
          <cell r="J24">
            <v>0</v>
          </cell>
        </row>
      </sheetData>
      <sheetData sheetId="2">
        <row r="57">
          <cell r="R57">
            <v>0</v>
          </cell>
        </row>
        <row r="58">
          <cell r="R58">
            <v>0</v>
          </cell>
        </row>
        <row r="59">
          <cell r="R59">
            <v>2550000</v>
          </cell>
        </row>
        <row r="78">
          <cell r="R78">
            <v>0</v>
          </cell>
        </row>
        <row r="79">
          <cell r="R79">
            <v>0</v>
          </cell>
        </row>
      </sheetData>
      <sheetData sheetId="3">
        <row r="13">
          <cell r="L13">
            <v>994525.9999999999</v>
          </cell>
        </row>
      </sheetData>
      <sheetData sheetId="4"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1011180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="85" zoomScaleNormal="85" zoomScalePageLayoutView="0" workbookViewId="0" topLeftCell="A1">
      <selection activeCell="R17" sqref="R17"/>
    </sheetView>
  </sheetViews>
  <sheetFormatPr defaultColWidth="9.00390625" defaultRowHeight="12.75"/>
  <cols>
    <col min="1" max="5" width="9.375" style="3" customWidth="1"/>
    <col min="6" max="6" width="4.625" style="3" customWidth="1"/>
    <col min="7" max="16384" width="9.375" style="3" customWidth="1"/>
  </cols>
  <sheetData>
    <row r="1" ht="15.75" customHeight="1"/>
    <row r="2" ht="15.75" customHeight="1"/>
    <row r="3" ht="37.5" customHeight="1"/>
    <row r="4" s="4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s="1" customFormat="1" ht="12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s="1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s="1" customFormat="1" ht="18.75" customHeight="1">
      <c r="A12" s="476" t="s">
        <v>78</v>
      </c>
      <c r="B12" s="476"/>
      <c r="C12" s="476"/>
      <c r="D12" s="476"/>
      <c r="E12" s="476"/>
      <c r="F12" s="476"/>
      <c r="G12" s="476"/>
      <c r="H12" s="476"/>
      <c r="I12" s="476"/>
      <c r="J12" s="476"/>
    </row>
    <row r="13" spans="1:10" s="1" customFormat="1" ht="12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s="1" customFormat="1" ht="21.75" customHeight="1">
      <c r="A14" s="476" t="s">
        <v>379</v>
      </c>
      <c r="B14" s="476"/>
      <c r="C14" s="476"/>
      <c r="D14" s="476"/>
      <c r="E14" s="476"/>
      <c r="F14" s="476"/>
      <c r="G14" s="476"/>
      <c r="H14" s="476"/>
      <c r="I14" s="476"/>
      <c r="J14" s="476"/>
    </row>
    <row r="15" spans="1:10" s="1" customFormat="1" ht="12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s="1" customFormat="1" ht="12" customHeight="1">
      <c r="A16" s="477"/>
      <c r="B16" s="477"/>
      <c r="C16" s="477"/>
      <c r="D16" s="477"/>
      <c r="E16" s="477"/>
      <c r="F16" s="477"/>
      <c r="G16" s="477"/>
      <c r="H16" s="477"/>
      <c r="I16" s="477"/>
      <c r="J16" s="477"/>
    </row>
    <row r="17" spans="1:10" s="1" customFormat="1" ht="12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s="1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s="1" customFormat="1" ht="12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5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4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3">
    <mergeCell ref="A12:J12"/>
    <mergeCell ref="A14:J14"/>
    <mergeCell ref="A16:J16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zoomScalePageLayoutView="0" workbookViewId="0" topLeftCell="A1">
      <selection activeCell="K2" sqref="K2:P2"/>
    </sheetView>
  </sheetViews>
  <sheetFormatPr defaultColWidth="9.00390625" defaultRowHeight="12.75"/>
  <cols>
    <col min="1" max="1" width="35.875" style="0" bestFit="1" customWidth="1"/>
    <col min="2" max="4" width="6.625" style="0" bestFit="1" customWidth="1"/>
    <col min="5" max="6" width="4.875" style="0" bestFit="1" customWidth="1"/>
    <col min="7" max="7" width="8.875" style="0" bestFit="1" customWidth="1"/>
    <col min="8" max="8" width="9.00390625" style="0" bestFit="1" customWidth="1"/>
    <col min="9" max="9" width="9.50390625" style="0" customWidth="1"/>
    <col min="10" max="11" width="7.875" style="0" bestFit="1" customWidth="1"/>
    <col min="12" max="12" width="7.625" style="0" customWidth="1"/>
    <col min="13" max="13" width="7.875" style="0" bestFit="1" customWidth="1"/>
    <col min="14" max="16" width="9.00390625" style="0" bestFit="1" customWidth="1"/>
  </cols>
  <sheetData>
    <row r="1" spans="1:16" ht="13.5" customHeight="1">
      <c r="A1" s="524" t="s">
        <v>416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</row>
    <row r="2" spans="1:17" ht="13.5" customHeight="1">
      <c r="A2" s="28"/>
      <c r="B2" s="28"/>
      <c r="C2" s="28"/>
      <c r="D2" s="28"/>
      <c r="K2" s="497" t="s">
        <v>447</v>
      </c>
      <c r="L2" s="501"/>
      <c r="M2" s="501"/>
      <c r="N2" s="501"/>
      <c r="O2" s="501"/>
      <c r="P2" s="501"/>
      <c r="Q2" s="102"/>
    </row>
    <row r="3" spans="1:16" ht="16.5" customHeight="1">
      <c r="A3" s="500" t="s">
        <v>78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spans="1:16" ht="14.25" customHeight="1">
      <c r="A4" s="512" t="str">
        <f>'Személyi j. 7-8'!A4:P4</f>
        <v>2013. évi költségvetés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</row>
    <row r="5" spans="1:16" ht="15.75">
      <c r="A5" s="500" t="s">
        <v>153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</row>
    <row r="6" spans="1:16" ht="15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10" spans="1:16" ht="12.75">
      <c r="A10" s="532" t="s">
        <v>180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</row>
    <row r="11" spans="1:16" ht="18.75" customHeight="1">
      <c r="A11" s="525" t="s">
        <v>20</v>
      </c>
      <c r="B11" s="534" t="s">
        <v>102</v>
      </c>
      <c r="C11" s="535"/>
      <c r="D11" s="536"/>
      <c r="E11" s="534" t="s">
        <v>121</v>
      </c>
      <c r="F11" s="535"/>
      <c r="G11" s="536"/>
      <c r="H11" s="542" t="s">
        <v>139</v>
      </c>
      <c r="I11" s="543"/>
      <c r="J11" s="544"/>
      <c r="K11" s="537" t="s">
        <v>381</v>
      </c>
      <c r="L11" s="538"/>
      <c r="M11" s="539"/>
      <c r="N11" s="545" t="s">
        <v>14</v>
      </c>
      <c r="O11" s="546"/>
      <c r="P11" s="547"/>
    </row>
    <row r="12" spans="1:16" ht="18.75" customHeight="1">
      <c r="A12" s="526"/>
      <c r="B12" s="531" t="s">
        <v>103</v>
      </c>
      <c r="C12" s="532"/>
      <c r="D12" s="533"/>
      <c r="E12" s="531" t="s">
        <v>90</v>
      </c>
      <c r="F12" s="532"/>
      <c r="G12" s="533"/>
      <c r="H12" s="528" t="s">
        <v>144</v>
      </c>
      <c r="I12" s="529"/>
      <c r="J12" s="530"/>
      <c r="K12" s="528" t="s">
        <v>144</v>
      </c>
      <c r="L12" s="529"/>
      <c r="M12" s="530"/>
      <c r="N12" s="548"/>
      <c r="O12" s="549"/>
      <c r="P12" s="550"/>
    </row>
    <row r="13" spans="1:16" ht="18.75" customHeight="1">
      <c r="A13" s="527"/>
      <c r="B13" s="58" t="s">
        <v>306</v>
      </c>
      <c r="C13" s="58" t="s">
        <v>307</v>
      </c>
      <c r="D13" s="58" t="s">
        <v>305</v>
      </c>
      <c r="E13" s="58" t="s">
        <v>306</v>
      </c>
      <c r="F13" s="58" t="s">
        <v>307</v>
      </c>
      <c r="G13" s="58" t="s">
        <v>305</v>
      </c>
      <c r="H13" s="58" t="s">
        <v>306</v>
      </c>
      <c r="I13" s="58" t="s">
        <v>307</v>
      </c>
      <c r="J13" s="58" t="s">
        <v>305</v>
      </c>
      <c r="K13" s="58" t="s">
        <v>306</v>
      </c>
      <c r="L13" s="58" t="s">
        <v>307</v>
      </c>
      <c r="M13" s="58" t="s">
        <v>305</v>
      </c>
      <c r="N13" s="58" t="s">
        <v>306</v>
      </c>
      <c r="O13" s="58" t="s">
        <v>307</v>
      </c>
      <c r="P13" s="251" t="s">
        <v>305</v>
      </c>
    </row>
    <row r="14" spans="1:16" ht="12.75">
      <c r="A14" s="252"/>
      <c r="B14" s="540">
        <v>2012</v>
      </c>
      <c r="C14" s="541"/>
      <c r="D14" s="58">
        <v>2013</v>
      </c>
      <c r="E14" s="540">
        <v>2012</v>
      </c>
      <c r="F14" s="541"/>
      <c r="G14" s="58">
        <v>2013</v>
      </c>
      <c r="H14" s="540">
        <v>2012</v>
      </c>
      <c r="I14" s="541"/>
      <c r="J14" s="58">
        <v>2013</v>
      </c>
      <c r="K14" s="540">
        <v>2012</v>
      </c>
      <c r="L14" s="541"/>
      <c r="M14" s="58">
        <v>2013</v>
      </c>
      <c r="N14" s="540">
        <v>2012</v>
      </c>
      <c r="O14" s="541"/>
      <c r="P14" s="251">
        <v>2013</v>
      </c>
    </row>
    <row r="15" spans="1:16" ht="18.75" customHeight="1">
      <c r="A15" s="72" t="s">
        <v>200</v>
      </c>
      <c r="B15" s="215">
        <f>'KÉSZLETBESZ. 9-a'!AC15</f>
        <v>0</v>
      </c>
      <c r="C15" s="215">
        <f>'KÉSZLETBESZ. 9-a'!AD15</f>
        <v>0</v>
      </c>
      <c r="D15" s="216">
        <f>'KÉSZLETBESZ. 9-a'!AE15</f>
        <v>0</v>
      </c>
      <c r="E15" s="32">
        <v>0</v>
      </c>
      <c r="F15" s="32"/>
      <c r="G15" s="32">
        <v>0</v>
      </c>
      <c r="H15" s="32">
        <f>'SZOLGÁLTATÁS 9-c'!AO24</f>
        <v>91235</v>
      </c>
      <c r="I15" s="91">
        <f>'SZOLGÁLTATÁS 9-c'!AP24</f>
        <v>91690</v>
      </c>
      <c r="J15" s="91">
        <f>'SZOLGÁLTATÁS 9-c'!AQ24</f>
        <v>1200</v>
      </c>
      <c r="K15" s="32">
        <f>'áfa   9-d'!W17</f>
        <v>24396</v>
      </c>
      <c r="L15" s="32">
        <f>'áfa   9-d'!X17</f>
        <v>24548</v>
      </c>
      <c r="M15" s="32">
        <f>'áfa   9-d'!Y17</f>
        <v>324</v>
      </c>
      <c r="N15" s="57">
        <f>B15+E15+H15+K15</f>
        <v>115631</v>
      </c>
      <c r="O15" s="57">
        <f aca="true" t="shared" si="0" ref="O15:P20">C15+F15+I15+L15</f>
        <v>116238</v>
      </c>
      <c r="P15" s="57">
        <f t="shared" si="0"/>
        <v>1524</v>
      </c>
    </row>
    <row r="16" spans="1:16" ht="18.75" customHeight="1">
      <c r="A16" s="72" t="s">
        <v>201</v>
      </c>
      <c r="B16" s="215">
        <f>'KÉSZLETBESZ. 9-a'!AC16</f>
        <v>0</v>
      </c>
      <c r="C16" s="215">
        <f>'KÉSZLETBESZ. 9-a'!AD16</f>
        <v>0</v>
      </c>
      <c r="D16" s="216">
        <f>'KÉSZLETBESZ. 9-a'!AE16</f>
        <v>0</v>
      </c>
      <c r="E16" s="32">
        <f>'Kommunikációs   9-b'!K15</f>
        <v>0</v>
      </c>
      <c r="F16" s="32"/>
      <c r="G16" s="32">
        <f>'Kommunikációs   9-b'!M15</f>
        <v>0</v>
      </c>
      <c r="H16" s="32">
        <f>'SZOLGÁLTATÁS 9-c'!AO25</f>
        <v>0</v>
      </c>
      <c r="I16" s="32"/>
      <c r="J16" s="32"/>
      <c r="K16" s="32">
        <f>'áfa   9-d'!W18</f>
        <v>0</v>
      </c>
      <c r="L16" s="32">
        <f>'áfa   9-d'!X18</f>
        <v>0</v>
      </c>
      <c r="M16" s="32">
        <f>'áfa   9-d'!Y18</f>
        <v>89.10000000000001</v>
      </c>
      <c r="N16" s="57">
        <f aca="true" t="shared" si="1" ref="N16:P24">B16+E16+H16+K16</f>
        <v>0</v>
      </c>
      <c r="O16" s="57">
        <f t="shared" si="0"/>
        <v>0</v>
      </c>
      <c r="P16" s="57">
        <f t="shared" si="0"/>
        <v>89.10000000000001</v>
      </c>
    </row>
    <row r="17" spans="1:16" ht="18.75" customHeight="1">
      <c r="A17" s="72" t="s">
        <v>202</v>
      </c>
      <c r="B17" s="215">
        <f>'KÉSZLETBESZ. 9-a'!AC17</f>
        <v>2048</v>
      </c>
      <c r="C17" s="215">
        <f>'KÉSZLETBESZ. 9-a'!AD17</f>
        <v>1161</v>
      </c>
      <c r="D17" s="216">
        <f>'KÉSZLETBESZ. 9-a'!AE17</f>
        <v>1531</v>
      </c>
      <c r="E17" s="32">
        <f>'Kommunikációs   9-b'!K16</f>
        <v>420</v>
      </c>
      <c r="F17" s="32">
        <f>'Kommunikációs   9-b'!L16</f>
        <v>156</v>
      </c>
      <c r="G17" s="32">
        <f>'Kommunikációs   9-b'!M16</f>
        <v>330</v>
      </c>
      <c r="H17" s="32">
        <f>'SZOLGÁLTATÁS 9-c'!AO26</f>
        <v>7683</v>
      </c>
      <c r="I17" s="32">
        <f>'SZOLGÁLTATÁS 9-c'!AP26</f>
        <v>4836</v>
      </c>
      <c r="J17" s="32">
        <f>'SZOLGÁLTATÁS 9-c'!AQ26</f>
        <v>8779</v>
      </c>
      <c r="K17" s="32">
        <f>'áfa   9-d'!W19</f>
        <v>3037</v>
      </c>
      <c r="L17" s="32">
        <f>'áfa   9-d'!X19</f>
        <v>1265</v>
      </c>
      <c r="M17" s="32">
        <f>'áfa   9-d'!Y19</f>
        <v>3282.8</v>
      </c>
      <c r="N17" s="57">
        <f t="shared" si="1"/>
        <v>13188</v>
      </c>
      <c r="O17" s="57">
        <f t="shared" si="0"/>
        <v>7418</v>
      </c>
      <c r="P17" s="57">
        <f t="shared" si="0"/>
        <v>13922.8</v>
      </c>
    </row>
    <row r="18" spans="1:16" ht="18.75" customHeight="1">
      <c r="A18" s="72" t="s">
        <v>203</v>
      </c>
      <c r="B18" s="215">
        <f>'KÉSZLETBESZ. 9-a'!AC18</f>
        <v>0</v>
      </c>
      <c r="C18" s="215">
        <f>'KÉSZLETBESZ. 9-a'!AD18</f>
        <v>0</v>
      </c>
      <c r="D18" s="216">
        <f>'KÉSZLETBESZ. 9-a'!AE18</f>
        <v>0</v>
      </c>
      <c r="E18" s="32">
        <f>'Kommunikációs   9-b'!K17</f>
        <v>0</v>
      </c>
      <c r="F18" s="32"/>
      <c r="G18" s="32">
        <f>'Kommunikációs   9-b'!M17</f>
        <v>0</v>
      </c>
      <c r="H18" s="32">
        <f>'SZOLGÁLTATÁS 9-c'!AO27</f>
        <v>1310</v>
      </c>
      <c r="I18" s="32">
        <f>'SZOLGÁLTATÁS 9-c'!AP27</f>
        <v>1190</v>
      </c>
      <c r="J18" s="32">
        <f>'SZOLGÁLTATÁS 9-c'!AQ27</f>
        <v>1310</v>
      </c>
      <c r="K18" s="32">
        <f>'áfa   9-d'!W20</f>
        <v>354</v>
      </c>
      <c r="L18" s="32">
        <f>'áfa   9-d'!X20</f>
        <v>321</v>
      </c>
      <c r="M18" s="32">
        <f>'áfa   9-d'!Y20</f>
        <v>353.70000000000005</v>
      </c>
      <c r="N18" s="57">
        <f t="shared" si="1"/>
        <v>1664</v>
      </c>
      <c r="O18" s="57">
        <f t="shared" si="0"/>
        <v>1511</v>
      </c>
      <c r="P18" s="57">
        <f t="shared" si="0"/>
        <v>1663.7</v>
      </c>
    </row>
    <row r="19" spans="1:16" ht="18.75" customHeight="1">
      <c r="A19" s="72" t="s">
        <v>208</v>
      </c>
      <c r="B19" s="215">
        <f>'KÉSZLETBESZ. 9-a'!AC19</f>
        <v>0</v>
      </c>
      <c r="C19" s="215">
        <f>'KÉSZLETBESZ. 9-a'!AD19</f>
        <v>0</v>
      </c>
      <c r="D19" s="216">
        <f>'KÉSZLETBESZ. 9-a'!AE19</f>
        <v>0</v>
      </c>
      <c r="E19" s="32">
        <f>'Kommunikációs   9-b'!K18</f>
        <v>0</v>
      </c>
      <c r="F19" s="32"/>
      <c r="G19" s="32">
        <f>'Kommunikációs   9-b'!M18</f>
        <v>0</v>
      </c>
      <c r="H19" s="32">
        <f>'SZOLGÁLTATÁS 9-c'!AO28</f>
        <v>0</v>
      </c>
      <c r="I19" s="32"/>
      <c r="J19" s="32"/>
      <c r="K19" s="32">
        <f>'áfa   9-d'!W21</f>
        <v>10</v>
      </c>
      <c r="L19" s="32">
        <f>'áfa   9-d'!X21</f>
        <v>0</v>
      </c>
      <c r="M19" s="32">
        <f>'áfa   9-d'!Y21</f>
        <v>0</v>
      </c>
      <c r="N19" s="57">
        <f t="shared" si="1"/>
        <v>10</v>
      </c>
      <c r="O19" s="57">
        <f t="shared" si="0"/>
        <v>0</v>
      </c>
      <c r="P19" s="57">
        <f t="shared" si="0"/>
        <v>0</v>
      </c>
    </row>
    <row r="20" spans="1:16" ht="18.75" customHeight="1">
      <c r="A20" s="72" t="s">
        <v>204</v>
      </c>
      <c r="B20" s="215">
        <f>'KÉSZLETBESZ. 9-a'!AC20</f>
        <v>50</v>
      </c>
      <c r="C20" s="215">
        <f>'KÉSZLETBESZ. 9-a'!AD20</f>
        <v>67</v>
      </c>
      <c r="D20" s="216">
        <f>'KÉSZLETBESZ. 9-a'!AE20</f>
        <v>110</v>
      </c>
      <c r="E20" s="32">
        <f>'Kommunikációs   9-b'!K19</f>
        <v>75</v>
      </c>
      <c r="F20" s="32">
        <f>'Kommunikációs   9-b'!L19</f>
        <v>57</v>
      </c>
      <c r="G20" s="32">
        <f>'Kommunikációs   9-b'!M19</f>
        <v>75</v>
      </c>
      <c r="H20" s="32">
        <f>'SZOLGÁLTATÁS 9-c'!AO29</f>
        <v>405</v>
      </c>
      <c r="I20" s="32">
        <f>'SZOLGÁLTATÁS 9-c'!AP29</f>
        <v>447</v>
      </c>
      <c r="J20" s="32">
        <f>'SZOLGÁLTATÁS 9-c'!AQ29</f>
        <v>500</v>
      </c>
      <c r="K20" s="32">
        <f>'áfa   9-d'!W22</f>
        <v>143</v>
      </c>
      <c r="L20" s="32">
        <f>'áfa   9-d'!X22</f>
        <v>151</v>
      </c>
      <c r="M20" s="32">
        <f>'áfa   9-d'!Y22</f>
        <v>184.95000000000002</v>
      </c>
      <c r="N20" s="57">
        <f t="shared" si="1"/>
        <v>673</v>
      </c>
      <c r="O20" s="57">
        <f t="shared" si="0"/>
        <v>722</v>
      </c>
      <c r="P20" s="57">
        <f t="shared" si="0"/>
        <v>869.95</v>
      </c>
    </row>
    <row r="21" spans="1:16" ht="18.75" customHeight="1">
      <c r="A21" s="72" t="s">
        <v>205</v>
      </c>
      <c r="B21" s="215">
        <f>'KÉSZLETBESZ. 9-a'!AC21</f>
        <v>130</v>
      </c>
      <c r="C21" s="215">
        <f>'KÉSZLETBESZ. 9-a'!AD21</f>
        <v>25</v>
      </c>
      <c r="D21" s="216">
        <f>'KÉSZLETBESZ. 9-a'!AE21</f>
        <v>0</v>
      </c>
      <c r="E21" s="32">
        <f>'Kommunikációs   9-b'!K20</f>
        <v>0</v>
      </c>
      <c r="F21" s="32"/>
      <c r="G21" s="32">
        <f>'Kommunikációs   9-b'!M20</f>
        <v>0</v>
      </c>
      <c r="H21" s="32">
        <f>'SZOLGÁLTATÁS 9-c'!AO30</f>
        <v>0</v>
      </c>
      <c r="I21" s="32"/>
      <c r="J21" s="32"/>
      <c r="K21" s="32">
        <f>'áfa   9-d'!W23</f>
        <v>35</v>
      </c>
      <c r="L21" s="32">
        <f>'áfa   9-d'!X23</f>
        <v>0</v>
      </c>
      <c r="M21" s="32">
        <f>'áfa   9-d'!Y23</f>
        <v>0</v>
      </c>
      <c r="N21" s="57">
        <f t="shared" si="1"/>
        <v>165</v>
      </c>
      <c r="O21" s="57">
        <f t="shared" si="1"/>
        <v>25</v>
      </c>
      <c r="P21" s="57">
        <f t="shared" si="1"/>
        <v>0</v>
      </c>
    </row>
    <row r="22" spans="1:16" ht="18.75" customHeight="1">
      <c r="A22" s="72" t="s">
        <v>211</v>
      </c>
      <c r="B22" s="215">
        <f>'KÉSZLETBESZ. 9-a'!AC22</f>
        <v>130</v>
      </c>
      <c r="C22" s="215">
        <f>'KÉSZLETBESZ. 9-a'!AD22</f>
        <v>37</v>
      </c>
      <c r="D22" s="216">
        <f>'KÉSZLETBESZ. 9-a'!AE22</f>
        <v>220</v>
      </c>
      <c r="E22" s="32">
        <f>'Kommunikációs   9-b'!K21</f>
        <v>0</v>
      </c>
      <c r="F22" s="32"/>
      <c r="G22" s="32">
        <f>'Kommunikációs   9-b'!M21</f>
        <v>0</v>
      </c>
      <c r="H22" s="32">
        <f>'SZOLGÁLTATÁS 9-c'!AO31</f>
        <v>7</v>
      </c>
      <c r="I22" s="32">
        <f>'SZOLGÁLTATÁS 9-c'!AP31</f>
        <v>7</v>
      </c>
      <c r="J22" s="32">
        <f>'SZOLGÁLTATÁS 9-c'!AQ31</f>
        <v>10</v>
      </c>
      <c r="K22" s="32">
        <f>'áfa   9-d'!W24</f>
        <v>35</v>
      </c>
      <c r="L22" s="32">
        <f>'áfa   9-d'!X24</f>
        <v>19</v>
      </c>
      <c r="M22" s="32">
        <f>'áfa   9-d'!Y24</f>
        <v>62.1</v>
      </c>
      <c r="N22" s="57">
        <f t="shared" si="1"/>
        <v>172</v>
      </c>
      <c r="O22" s="57">
        <f t="shared" si="1"/>
        <v>63</v>
      </c>
      <c r="P22" s="57">
        <f t="shared" si="1"/>
        <v>292.1</v>
      </c>
    </row>
    <row r="23" spans="1:16" ht="18.75" customHeight="1">
      <c r="A23" s="72" t="s">
        <v>206</v>
      </c>
      <c r="B23" s="215">
        <f>'KÉSZLETBESZ. 9-a'!AC23</f>
        <v>379</v>
      </c>
      <c r="C23" s="215">
        <f>'KÉSZLETBESZ. 9-a'!AD23</f>
        <v>321</v>
      </c>
      <c r="D23" s="216">
        <f>'KÉSZLETBESZ. 9-a'!AE23</f>
        <v>1000</v>
      </c>
      <c r="E23" s="32">
        <f>'Kommunikációs   9-b'!K22</f>
        <v>90</v>
      </c>
      <c r="F23" s="32">
        <f>'Kommunikációs   9-b'!L22</f>
        <v>93</v>
      </c>
      <c r="G23" s="32">
        <f>'Kommunikációs   9-b'!M22</f>
        <v>100</v>
      </c>
      <c r="H23" s="32">
        <f>'SZOLGÁLTATÁS 9-c'!AO32</f>
        <v>2035</v>
      </c>
      <c r="I23" s="32">
        <f>'SZOLGÁLTATÁS 9-c'!AP32</f>
        <v>1066</v>
      </c>
      <c r="J23" s="32">
        <f>'SZOLGÁLTATÁS 9-c'!AQ32</f>
        <v>2095</v>
      </c>
      <c r="K23" s="32">
        <f>'áfa   9-d'!W25</f>
        <v>779</v>
      </c>
      <c r="L23" s="32">
        <f>'áfa   9-d'!X25</f>
        <v>352</v>
      </c>
      <c r="M23" s="32">
        <f>'áfa   9-d'!Y25</f>
        <v>862.6500000000001</v>
      </c>
      <c r="N23" s="57">
        <f t="shared" si="1"/>
        <v>3283</v>
      </c>
      <c r="O23" s="57">
        <f t="shared" si="1"/>
        <v>1832</v>
      </c>
      <c r="P23" s="57">
        <f t="shared" si="1"/>
        <v>4057.65</v>
      </c>
    </row>
    <row r="24" spans="1:16" ht="18.75" customHeight="1">
      <c r="A24" s="72" t="s">
        <v>207</v>
      </c>
      <c r="B24" s="215">
        <f>'KÉSZLETBESZ. 9-a'!AC24</f>
        <v>0</v>
      </c>
      <c r="C24" s="215">
        <f>'KÉSZLETBESZ. 9-a'!AD24</f>
        <v>0</v>
      </c>
      <c r="D24" s="216">
        <f>'KÉSZLETBESZ. 9-a'!AE24</f>
        <v>0</v>
      </c>
      <c r="E24" s="32">
        <f>'Kommunikációs   9-b'!K23</f>
        <v>0</v>
      </c>
      <c r="F24" s="32">
        <v>0</v>
      </c>
      <c r="G24" s="32">
        <f>'Kommunikációs   9-b'!M23</f>
        <v>0</v>
      </c>
      <c r="H24" s="32">
        <f>'SZOLGÁLTATÁS 9-c'!AO34</f>
        <v>175</v>
      </c>
      <c r="I24" s="32">
        <f>'SZOLGÁLTATÁS 9-c'!AP34</f>
        <v>64</v>
      </c>
      <c r="J24" s="32">
        <f>'SZOLGÁLTATÁS 9-c'!AQ34</f>
        <v>80</v>
      </c>
      <c r="K24" s="32">
        <f>'áfa   9-d'!W26</f>
        <v>47</v>
      </c>
      <c r="L24" s="32">
        <f>'áfa   9-d'!X26</f>
        <v>17</v>
      </c>
      <c r="M24" s="32">
        <f>'áfa   9-d'!Y26</f>
        <v>21.6</v>
      </c>
      <c r="N24" s="57">
        <f t="shared" si="1"/>
        <v>222</v>
      </c>
      <c r="O24" s="57">
        <f t="shared" si="1"/>
        <v>81</v>
      </c>
      <c r="P24" s="57">
        <f t="shared" si="1"/>
        <v>101.6</v>
      </c>
    </row>
    <row r="25" spans="1:16" ht="18.75" customHeight="1" thickBot="1">
      <c r="A25" s="73" t="s">
        <v>79</v>
      </c>
      <c r="B25" s="74">
        <f>SUM(B15:B24)</f>
        <v>2737</v>
      </c>
      <c r="C25" s="74">
        <f aca="true" t="shared" si="2" ref="C25:P25">SUM(C15:C24)</f>
        <v>1611</v>
      </c>
      <c r="D25" s="74">
        <f t="shared" si="2"/>
        <v>2861</v>
      </c>
      <c r="E25" s="74">
        <f t="shared" si="2"/>
        <v>585</v>
      </c>
      <c r="F25" s="74">
        <f t="shared" si="2"/>
        <v>306</v>
      </c>
      <c r="G25" s="74">
        <f t="shared" si="2"/>
        <v>505</v>
      </c>
      <c r="H25" s="74">
        <f t="shared" si="2"/>
        <v>102850</v>
      </c>
      <c r="I25" s="74">
        <f t="shared" si="2"/>
        <v>99300</v>
      </c>
      <c r="J25" s="74">
        <f t="shared" si="2"/>
        <v>13974</v>
      </c>
      <c r="K25" s="74">
        <f t="shared" si="2"/>
        <v>28836</v>
      </c>
      <c r="L25" s="74">
        <f t="shared" si="2"/>
        <v>26673</v>
      </c>
      <c r="M25" s="74">
        <f t="shared" si="2"/>
        <v>5180.9000000000015</v>
      </c>
      <c r="N25" s="74">
        <f t="shared" si="2"/>
        <v>135008</v>
      </c>
      <c r="O25" s="74">
        <f t="shared" si="2"/>
        <v>127890</v>
      </c>
      <c r="P25" s="74">
        <f t="shared" si="2"/>
        <v>22520.899999999998</v>
      </c>
    </row>
  </sheetData>
  <sheetProtection/>
  <mergeCells count="21">
    <mergeCell ref="A5:P5"/>
    <mergeCell ref="E12:G12"/>
    <mergeCell ref="H11:J11"/>
    <mergeCell ref="N11:P12"/>
    <mergeCell ref="A10:P10"/>
    <mergeCell ref="B11:D11"/>
    <mergeCell ref="N14:O14"/>
    <mergeCell ref="B14:C14"/>
    <mergeCell ref="E14:F14"/>
    <mergeCell ref="H14:I14"/>
    <mergeCell ref="K14:L14"/>
    <mergeCell ref="K2:P2"/>
    <mergeCell ref="A1:P1"/>
    <mergeCell ref="A4:P4"/>
    <mergeCell ref="A11:A13"/>
    <mergeCell ref="H12:J12"/>
    <mergeCell ref="B12:D12"/>
    <mergeCell ref="A3:P3"/>
    <mergeCell ref="E11:G11"/>
    <mergeCell ref="K11:M11"/>
    <mergeCell ref="K12:M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8"/>
  <sheetViews>
    <sheetView zoomScale="90" zoomScaleNormal="90" zoomScalePageLayoutView="0" workbookViewId="0" topLeftCell="A1">
      <selection activeCell="S2" sqref="S2:AB2"/>
    </sheetView>
  </sheetViews>
  <sheetFormatPr defaultColWidth="9.00390625" defaultRowHeight="12.75"/>
  <cols>
    <col min="1" max="1" width="32.875" style="0" bestFit="1" customWidth="1"/>
    <col min="2" max="2" width="6.125" style="0" customWidth="1"/>
    <col min="3" max="3" width="3.875" style="0" bestFit="1" customWidth="1"/>
    <col min="4" max="4" width="5.50390625" style="0" customWidth="1"/>
    <col min="5" max="6" width="5.00390625" style="0" bestFit="1" customWidth="1"/>
    <col min="7" max="7" width="6.625" style="0" customWidth="1"/>
    <col min="8" max="9" width="5.00390625" style="0" bestFit="1" customWidth="1"/>
    <col min="10" max="10" width="5.50390625" style="0" customWidth="1"/>
    <col min="11" max="11" width="3.875" style="0" bestFit="1" customWidth="1"/>
    <col min="12" max="12" width="2.875" style="0" bestFit="1" customWidth="1"/>
    <col min="13" max="13" width="5.375" style="0" customWidth="1"/>
    <col min="14" max="15" width="5.00390625" style="0" bestFit="1" customWidth="1"/>
    <col min="16" max="16" width="5.375" style="0" customWidth="1"/>
    <col min="17" max="17" width="3.125" style="0" bestFit="1" customWidth="1"/>
    <col min="18" max="18" width="2.875" style="0" bestFit="1" customWidth="1"/>
    <col min="19" max="19" width="5.375" style="0" customWidth="1"/>
    <col min="20" max="21" width="5.00390625" style="0" bestFit="1" customWidth="1"/>
    <col min="22" max="22" width="5.625" style="0" bestFit="1" customWidth="1"/>
    <col min="23" max="24" width="3.875" style="0" bestFit="1" customWidth="1"/>
    <col min="25" max="25" width="5.625" style="0" bestFit="1" customWidth="1"/>
    <col min="26" max="26" width="6.00390625" style="0" customWidth="1"/>
    <col min="27" max="27" width="5.00390625" style="0" bestFit="1" customWidth="1"/>
    <col min="28" max="28" width="5.50390625" style="0" customWidth="1"/>
    <col min="29" max="31" width="6.875" style="0" bestFit="1" customWidth="1"/>
  </cols>
  <sheetData>
    <row r="1" spans="1:31" ht="15.75">
      <c r="A1" s="28"/>
      <c r="B1" s="28"/>
      <c r="C1" s="28"/>
      <c r="D1" s="28"/>
      <c r="K1" s="29"/>
      <c r="L1" s="29"/>
      <c r="M1" s="29"/>
      <c r="N1" s="29"/>
      <c r="O1" s="29"/>
      <c r="P1" s="29"/>
      <c r="S1" s="573" t="s">
        <v>176</v>
      </c>
      <c r="T1" s="501"/>
      <c r="U1" s="501"/>
      <c r="V1" s="501"/>
      <c r="W1" s="501"/>
      <c r="X1" s="501"/>
      <c r="Y1" s="501"/>
      <c r="Z1" s="501"/>
      <c r="AA1" s="501"/>
      <c r="AB1" s="501"/>
      <c r="AC1" s="56"/>
      <c r="AD1" s="56"/>
      <c r="AE1" s="56"/>
    </row>
    <row r="2" spans="19:28" ht="12.75">
      <c r="S2" s="497" t="s">
        <v>447</v>
      </c>
      <c r="T2" s="497"/>
      <c r="U2" s="497"/>
      <c r="V2" s="497"/>
      <c r="W2" s="497"/>
      <c r="X2" s="497"/>
      <c r="Y2" s="497"/>
      <c r="Z2" s="497"/>
      <c r="AA2" s="497"/>
      <c r="AB2" s="497"/>
    </row>
    <row r="3" spans="1:31" ht="15.75">
      <c r="A3" s="500" t="s">
        <v>78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</row>
    <row r="4" spans="1:31" ht="15.75">
      <c r="A4" s="512" t="str">
        <f>'DOLOGI ÖSSZ 9'!A4:P4</f>
        <v>2013. évi költségvetés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</row>
    <row r="5" spans="1:31" ht="15.75">
      <c r="A5" s="500" t="s">
        <v>97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</row>
    <row r="6" spans="1:31" ht="15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ht="15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ht="15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505" t="s">
        <v>271</v>
      </c>
      <c r="AC9" s="505"/>
      <c r="AD9" s="505"/>
      <c r="AE9" s="505"/>
    </row>
    <row r="10" spans="1:31" ht="12.75">
      <c r="A10" s="574" t="s">
        <v>20</v>
      </c>
      <c r="B10" s="554" t="s">
        <v>98</v>
      </c>
      <c r="C10" s="555"/>
      <c r="D10" s="556"/>
      <c r="E10" s="506" t="s">
        <v>99</v>
      </c>
      <c r="F10" s="472"/>
      <c r="G10" s="473"/>
      <c r="H10" s="506" t="s">
        <v>323</v>
      </c>
      <c r="I10" s="472"/>
      <c r="J10" s="473"/>
      <c r="K10" s="506" t="s">
        <v>75</v>
      </c>
      <c r="L10" s="472"/>
      <c r="M10" s="473"/>
      <c r="N10" s="554" t="s">
        <v>324</v>
      </c>
      <c r="O10" s="555"/>
      <c r="P10" s="556"/>
      <c r="Q10" s="506" t="s">
        <v>100</v>
      </c>
      <c r="R10" s="472"/>
      <c r="S10" s="473"/>
      <c r="T10" s="506" t="s">
        <v>325</v>
      </c>
      <c r="U10" s="472"/>
      <c r="V10" s="473"/>
      <c r="W10" s="506" t="s">
        <v>101</v>
      </c>
      <c r="X10" s="472"/>
      <c r="Y10" s="473"/>
      <c r="Z10" s="566" t="s">
        <v>75</v>
      </c>
      <c r="AA10" s="567"/>
      <c r="AB10" s="568"/>
      <c r="AC10" s="566" t="s">
        <v>102</v>
      </c>
      <c r="AD10" s="567"/>
      <c r="AE10" s="568"/>
    </row>
    <row r="11" spans="1:31" ht="12.75">
      <c r="A11" s="575"/>
      <c r="B11" s="557" t="s">
        <v>380</v>
      </c>
      <c r="C11" s="558"/>
      <c r="D11" s="559"/>
      <c r="E11" s="557" t="s">
        <v>104</v>
      </c>
      <c r="F11" s="558"/>
      <c r="G11" s="559"/>
      <c r="H11" s="569" t="s">
        <v>105</v>
      </c>
      <c r="I11" s="570"/>
      <c r="J11" s="571"/>
      <c r="K11" s="563" t="s">
        <v>106</v>
      </c>
      <c r="L11" s="564"/>
      <c r="M11" s="565"/>
      <c r="N11" s="557" t="s">
        <v>107</v>
      </c>
      <c r="O11" s="558"/>
      <c r="P11" s="559"/>
      <c r="Q11" s="563" t="s">
        <v>108</v>
      </c>
      <c r="R11" s="564"/>
      <c r="S11" s="565"/>
      <c r="T11" s="563" t="s">
        <v>342</v>
      </c>
      <c r="U11" s="564"/>
      <c r="V11" s="565"/>
      <c r="W11" s="563" t="s">
        <v>109</v>
      </c>
      <c r="X11" s="564"/>
      <c r="Y11" s="565"/>
      <c r="Z11" s="569" t="s">
        <v>110</v>
      </c>
      <c r="AA11" s="570"/>
      <c r="AB11" s="571"/>
      <c r="AC11" s="569" t="s">
        <v>103</v>
      </c>
      <c r="AD11" s="570"/>
      <c r="AE11" s="571"/>
    </row>
    <row r="12" spans="1:31" ht="12.75">
      <c r="A12" s="576"/>
      <c r="B12" s="560" t="s">
        <v>103</v>
      </c>
      <c r="C12" s="561"/>
      <c r="D12" s="562"/>
      <c r="E12" s="560" t="s">
        <v>103</v>
      </c>
      <c r="F12" s="561"/>
      <c r="G12" s="562"/>
      <c r="H12" s="551" t="s">
        <v>103</v>
      </c>
      <c r="I12" s="552"/>
      <c r="J12" s="553"/>
      <c r="K12" s="502" t="s">
        <v>111</v>
      </c>
      <c r="L12" s="503"/>
      <c r="M12" s="504"/>
      <c r="N12" s="560" t="s">
        <v>112</v>
      </c>
      <c r="O12" s="561"/>
      <c r="P12" s="562"/>
      <c r="Q12" s="502" t="s">
        <v>113</v>
      </c>
      <c r="R12" s="503"/>
      <c r="S12" s="504"/>
      <c r="T12" s="502" t="s">
        <v>103</v>
      </c>
      <c r="U12" s="503"/>
      <c r="V12" s="504"/>
      <c r="W12" s="502" t="s">
        <v>103</v>
      </c>
      <c r="X12" s="503"/>
      <c r="Y12" s="504"/>
      <c r="Z12" s="551" t="s">
        <v>103</v>
      </c>
      <c r="AA12" s="552"/>
      <c r="AB12" s="553"/>
      <c r="AC12" s="551" t="s">
        <v>188</v>
      </c>
      <c r="AD12" s="552"/>
      <c r="AE12" s="553"/>
    </row>
    <row r="13" spans="1:31" ht="12.75">
      <c r="A13" s="104"/>
      <c r="B13" s="572">
        <v>2012</v>
      </c>
      <c r="C13" s="572"/>
      <c r="D13" s="194">
        <v>2013</v>
      </c>
      <c r="E13" s="572">
        <v>2012</v>
      </c>
      <c r="F13" s="572"/>
      <c r="G13" s="194">
        <v>2013</v>
      </c>
      <c r="H13" s="572">
        <v>2012</v>
      </c>
      <c r="I13" s="572"/>
      <c r="J13" s="194">
        <v>2013</v>
      </c>
      <c r="K13" s="572">
        <v>2012</v>
      </c>
      <c r="L13" s="572"/>
      <c r="M13" s="194">
        <v>2013</v>
      </c>
      <c r="N13" s="572">
        <v>2012</v>
      </c>
      <c r="O13" s="572"/>
      <c r="P13" s="194">
        <v>2013</v>
      </c>
      <c r="Q13" s="572">
        <v>2012</v>
      </c>
      <c r="R13" s="572"/>
      <c r="S13" s="194">
        <v>2013</v>
      </c>
      <c r="T13" s="572">
        <v>2012</v>
      </c>
      <c r="U13" s="572"/>
      <c r="V13" s="194">
        <v>2013</v>
      </c>
      <c r="W13" s="572">
        <v>2012</v>
      </c>
      <c r="X13" s="572"/>
      <c r="Y13" s="194">
        <v>2013</v>
      </c>
      <c r="Z13" s="572">
        <v>2012</v>
      </c>
      <c r="AA13" s="572"/>
      <c r="AB13" s="194">
        <v>2013</v>
      </c>
      <c r="AC13" s="572">
        <v>2012</v>
      </c>
      <c r="AD13" s="572"/>
      <c r="AE13" s="194">
        <v>2013</v>
      </c>
    </row>
    <row r="14" spans="1:31" ht="27.75" customHeight="1">
      <c r="A14" s="12"/>
      <c r="B14" s="114" t="s">
        <v>306</v>
      </c>
      <c r="C14" s="114" t="s">
        <v>307</v>
      </c>
      <c r="D14" s="186" t="s">
        <v>305</v>
      </c>
      <c r="E14" s="114" t="s">
        <v>306</v>
      </c>
      <c r="F14" s="114" t="s">
        <v>307</v>
      </c>
      <c r="G14" s="186" t="s">
        <v>305</v>
      </c>
      <c r="H14" s="114" t="s">
        <v>306</v>
      </c>
      <c r="I14" s="114" t="s">
        <v>307</v>
      </c>
      <c r="J14" s="186" t="s">
        <v>305</v>
      </c>
      <c r="K14" s="114" t="s">
        <v>306</v>
      </c>
      <c r="L14" s="114" t="s">
        <v>307</v>
      </c>
      <c r="M14" s="186" t="s">
        <v>305</v>
      </c>
      <c r="N14" s="114" t="s">
        <v>306</v>
      </c>
      <c r="O14" s="114" t="s">
        <v>307</v>
      </c>
      <c r="P14" s="186" t="s">
        <v>305</v>
      </c>
      <c r="Q14" s="114" t="s">
        <v>306</v>
      </c>
      <c r="R14" s="114" t="s">
        <v>307</v>
      </c>
      <c r="S14" s="186" t="s">
        <v>305</v>
      </c>
      <c r="T14" s="114" t="s">
        <v>306</v>
      </c>
      <c r="U14" s="114" t="s">
        <v>307</v>
      </c>
      <c r="V14" s="186" t="s">
        <v>305</v>
      </c>
      <c r="W14" s="114" t="s">
        <v>306</v>
      </c>
      <c r="X14" s="114" t="s">
        <v>307</v>
      </c>
      <c r="Y14" s="186" t="s">
        <v>305</v>
      </c>
      <c r="Z14" s="114" t="s">
        <v>306</v>
      </c>
      <c r="AA14" s="114" t="s">
        <v>307</v>
      </c>
      <c r="AB14" s="186" t="s">
        <v>305</v>
      </c>
      <c r="AC14" s="114" t="s">
        <v>306</v>
      </c>
      <c r="AD14" s="114" t="s">
        <v>307</v>
      </c>
      <c r="AE14" s="193" t="s">
        <v>305</v>
      </c>
    </row>
    <row r="15" spans="1:31" ht="27.75" customHeight="1">
      <c r="A15" s="12" t="s">
        <v>321</v>
      </c>
      <c r="B15" s="114"/>
      <c r="C15" s="114"/>
      <c r="D15" s="186"/>
      <c r="E15" s="114"/>
      <c r="F15" s="114"/>
      <c r="G15" s="186"/>
      <c r="H15" s="114"/>
      <c r="I15" s="114"/>
      <c r="J15" s="186"/>
      <c r="K15" s="114"/>
      <c r="L15" s="114"/>
      <c r="M15" s="186"/>
      <c r="N15" s="114"/>
      <c r="O15" s="114"/>
      <c r="P15" s="186"/>
      <c r="Q15" s="114"/>
      <c r="R15" s="114"/>
      <c r="S15" s="186"/>
      <c r="T15" s="114"/>
      <c r="U15" s="114"/>
      <c r="V15" s="186"/>
      <c r="W15" s="114"/>
      <c r="X15" s="114"/>
      <c r="Y15" s="186"/>
      <c r="Z15" s="114"/>
      <c r="AA15" s="114"/>
      <c r="AB15" s="186"/>
      <c r="AC15" s="114">
        <f>B15+E15+H15+K15+N15+Q15+T15+W15+Z15</f>
        <v>0</v>
      </c>
      <c r="AD15" s="114">
        <f aca="true" t="shared" si="0" ref="AD15:AE20">C15+F15+I15+L15+O15+R15+U15+X15+AA15</f>
        <v>0</v>
      </c>
      <c r="AE15" s="193">
        <f t="shared" si="0"/>
        <v>0</v>
      </c>
    </row>
    <row r="16" spans="1:31" ht="27.75" customHeight="1">
      <c r="A16" s="12" t="s">
        <v>322</v>
      </c>
      <c r="B16" s="31"/>
      <c r="C16" s="31"/>
      <c r="D16" s="187"/>
      <c r="E16" s="32"/>
      <c r="F16" s="32"/>
      <c r="G16" s="188"/>
      <c r="H16" s="32"/>
      <c r="I16" s="32"/>
      <c r="J16" s="188"/>
      <c r="K16" s="32"/>
      <c r="L16" s="32"/>
      <c r="M16" s="188"/>
      <c r="N16" s="32"/>
      <c r="O16" s="32"/>
      <c r="P16" s="188"/>
      <c r="Q16" s="245"/>
      <c r="R16" s="245"/>
      <c r="S16" s="246"/>
      <c r="T16" s="245"/>
      <c r="U16" s="245"/>
      <c r="V16" s="246"/>
      <c r="W16" s="245"/>
      <c r="X16" s="245"/>
      <c r="Y16" s="246"/>
      <c r="Z16" s="245"/>
      <c r="AA16" s="245"/>
      <c r="AB16" s="246"/>
      <c r="AC16" s="114">
        <f aca="true" t="shared" si="1" ref="AC16:AE24">B16+E16+H16+K16+N16+Q16+T16+W16+Z16</f>
        <v>0</v>
      </c>
      <c r="AD16" s="114">
        <f t="shared" si="0"/>
        <v>0</v>
      </c>
      <c r="AE16" s="193">
        <f t="shared" si="0"/>
        <v>0</v>
      </c>
    </row>
    <row r="17" spans="1:31" ht="27.75" customHeight="1">
      <c r="A17" s="12" t="s">
        <v>326</v>
      </c>
      <c r="B17" s="31">
        <v>10</v>
      </c>
      <c r="C17" s="31">
        <v>6</v>
      </c>
      <c r="D17" s="187">
        <v>10</v>
      </c>
      <c r="E17" s="32">
        <v>120</v>
      </c>
      <c r="F17" s="32">
        <v>162</v>
      </c>
      <c r="G17" s="188">
        <v>120</v>
      </c>
      <c r="H17" s="32">
        <v>521</v>
      </c>
      <c r="I17" s="32">
        <v>21</v>
      </c>
      <c r="J17" s="188">
        <v>21</v>
      </c>
      <c r="K17" s="32">
        <v>30</v>
      </c>
      <c r="L17" s="32">
        <v>0</v>
      </c>
      <c r="M17" s="188">
        <v>30</v>
      </c>
      <c r="N17" s="32">
        <v>100</v>
      </c>
      <c r="O17" s="32">
        <v>186</v>
      </c>
      <c r="P17" s="188">
        <v>20</v>
      </c>
      <c r="Q17" s="245">
        <v>0</v>
      </c>
      <c r="R17" s="245">
        <v>0</v>
      </c>
      <c r="S17" s="246"/>
      <c r="T17" s="245">
        <v>200</v>
      </c>
      <c r="U17" s="245">
        <v>127</v>
      </c>
      <c r="V17" s="246">
        <v>500</v>
      </c>
      <c r="W17" s="245">
        <v>40</v>
      </c>
      <c r="X17" s="245">
        <v>17</v>
      </c>
      <c r="Y17" s="246">
        <v>30</v>
      </c>
      <c r="Z17" s="245">
        <f>437+590</f>
        <v>1027</v>
      </c>
      <c r="AA17" s="245">
        <v>642</v>
      </c>
      <c r="AB17" s="246">
        <v>800</v>
      </c>
      <c r="AC17" s="217">
        <f t="shared" si="1"/>
        <v>2048</v>
      </c>
      <c r="AD17" s="217">
        <f t="shared" si="0"/>
        <v>1161</v>
      </c>
      <c r="AE17" s="193">
        <f t="shared" si="0"/>
        <v>1531</v>
      </c>
    </row>
    <row r="18" spans="1:31" ht="27.75" customHeight="1">
      <c r="A18" s="12" t="s">
        <v>203</v>
      </c>
      <c r="B18" s="31"/>
      <c r="C18" s="31"/>
      <c r="D18" s="187"/>
      <c r="E18" s="32"/>
      <c r="F18" s="32"/>
      <c r="G18" s="188"/>
      <c r="H18" s="32"/>
      <c r="I18" s="32"/>
      <c r="J18" s="188"/>
      <c r="K18" s="32"/>
      <c r="L18" s="32"/>
      <c r="M18" s="188"/>
      <c r="N18" s="32"/>
      <c r="O18" s="32"/>
      <c r="P18" s="188"/>
      <c r="Q18" s="245"/>
      <c r="R18" s="245"/>
      <c r="S18" s="246"/>
      <c r="T18" s="245"/>
      <c r="U18" s="245"/>
      <c r="V18" s="246"/>
      <c r="W18" s="245"/>
      <c r="X18" s="245"/>
      <c r="Y18" s="246"/>
      <c r="Z18" s="245"/>
      <c r="AA18" s="245"/>
      <c r="AB18" s="246"/>
      <c r="AC18" s="114">
        <f t="shared" si="1"/>
        <v>0</v>
      </c>
      <c r="AD18" s="114">
        <f t="shared" si="0"/>
        <v>0</v>
      </c>
      <c r="AE18" s="193">
        <f t="shared" si="0"/>
        <v>0</v>
      </c>
    </row>
    <row r="19" spans="1:31" ht="27.75" customHeight="1">
      <c r="A19" s="12" t="s">
        <v>208</v>
      </c>
      <c r="B19" s="31"/>
      <c r="C19" s="31"/>
      <c r="D19" s="187"/>
      <c r="E19" s="31"/>
      <c r="F19" s="31"/>
      <c r="G19" s="187"/>
      <c r="H19" s="31"/>
      <c r="I19" s="31"/>
      <c r="J19" s="187"/>
      <c r="K19" s="31"/>
      <c r="L19" s="31"/>
      <c r="M19" s="187"/>
      <c r="N19" s="31"/>
      <c r="O19" s="31"/>
      <c r="P19" s="187"/>
      <c r="Q19" s="31"/>
      <c r="R19" s="31"/>
      <c r="S19" s="187"/>
      <c r="T19" s="31"/>
      <c r="U19" s="31"/>
      <c r="V19" s="187"/>
      <c r="W19" s="31"/>
      <c r="X19" s="31"/>
      <c r="Y19" s="187"/>
      <c r="Z19" s="31"/>
      <c r="AA19" s="31"/>
      <c r="AB19" s="187"/>
      <c r="AC19" s="114">
        <f t="shared" si="1"/>
        <v>0</v>
      </c>
      <c r="AD19" s="114">
        <f t="shared" si="0"/>
        <v>0</v>
      </c>
      <c r="AE19" s="193">
        <f t="shared" si="0"/>
        <v>0</v>
      </c>
    </row>
    <row r="20" spans="1:31" ht="27.75" customHeight="1">
      <c r="A20" s="12" t="s">
        <v>204</v>
      </c>
      <c r="B20" s="31"/>
      <c r="C20" s="31">
        <v>5</v>
      </c>
      <c r="D20" s="187">
        <v>10</v>
      </c>
      <c r="E20" s="32"/>
      <c r="F20" s="32"/>
      <c r="G20" s="188"/>
      <c r="H20" s="32"/>
      <c r="I20" s="32"/>
      <c r="J20" s="188"/>
      <c r="K20" s="32"/>
      <c r="L20" s="32"/>
      <c r="M20" s="188"/>
      <c r="N20" s="32"/>
      <c r="O20" s="32"/>
      <c r="P20" s="188"/>
      <c r="Q20" s="245"/>
      <c r="R20" s="245"/>
      <c r="S20" s="246"/>
      <c r="T20" s="245"/>
      <c r="U20" s="245">
        <v>62</v>
      </c>
      <c r="V20" s="246">
        <v>50</v>
      </c>
      <c r="W20" s="245"/>
      <c r="X20" s="245"/>
      <c r="Y20" s="246"/>
      <c r="Z20" s="245">
        <v>50</v>
      </c>
      <c r="AA20" s="245"/>
      <c r="AB20" s="246">
        <v>50</v>
      </c>
      <c r="AC20" s="114">
        <f t="shared" si="1"/>
        <v>50</v>
      </c>
      <c r="AD20" s="114">
        <f t="shared" si="0"/>
        <v>67</v>
      </c>
      <c r="AE20" s="193">
        <f t="shared" si="0"/>
        <v>110</v>
      </c>
    </row>
    <row r="21" spans="1:31" ht="27.75" customHeight="1">
      <c r="A21" s="12" t="s">
        <v>205</v>
      </c>
      <c r="B21" s="31"/>
      <c r="C21" s="31"/>
      <c r="D21" s="187"/>
      <c r="E21" s="32"/>
      <c r="F21" s="32"/>
      <c r="G21" s="188"/>
      <c r="H21" s="32"/>
      <c r="I21" s="32"/>
      <c r="J21" s="188"/>
      <c r="K21" s="32"/>
      <c r="L21" s="32"/>
      <c r="M21" s="188"/>
      <c r="N21" s="32">
        <v>100</v>
      </c>
      <c r="O21" s="32"/>
      <c r="P21" s="188">
        <v>0</v>
      </c>
      <c r="Q21" s="245"/>
      <c r="R21" s="245"/>
      <c r="S21" s="246"/>
      <c r="T21" s="245"/>
      <c r="U21" s="245"/>
      <c r="V21" s="246"/>
      <c r="W21" s="245">
        <v>5</v>
      </c>
      <c r="X21" s="245"/>
      <c r="Y21" s="246">
        <v>0</v>
      </c>
      <c r="Z21" s="245">
        <v>25</v>
      </c>
      <c r="AA21" s="245">
        <v>25</v>
      </c>
      <c r="AB21" s="246">
        <v>0</v>
      </c>
      <c r="AC21" s="114">
        <f t="shared" si="1"/>
        <v>130</v>
      </c>
      <c r="AD21" s="114">
        <f t="shared" si="1"/>
        <v>25</v>
      </c>
      <c r="AE21" s="193">
        <f t="shared" si="1"/>
        <v>0</v>
      </c>
    </row>
    <row r="22" spans="1:31" ht="27.75" customHeight="1">
      <c r="A22" s="12" t="s">
        <v>210</v>
      </c>
      <c r="B22" s="31"/>
      <c r="C22" s="31"/>
      <c r="D22" s="187"/>
      <c r="E22" s="32"/>
      <c r="F22" s="32"/>
      <c r="G22" s="188"/>
      <c r="H22" s="32"/>
      <c r="I22" s="32"/>
      <c r="J22" s="188"/>
      <c r="K22" s="32"/>
      <c r="L22" s="32"/>
      <c r="M22" s="188"/>
      <c r="N22" s="32">
        <v>100</v>
      </c>
      <c r="O22" s="32">
        <v>4</v>
      </c>
      <c r="P22" s="188">
        <v>180</v>
      </c>
      <c r="Q22" s="245"/>
      <c r="R22" s="245"/>
      <c r="S22" s="246"/>
      <c r="T22" s="245"/>
      <c r="U22" s="245"/>
      <c r="V22" s="246"/>
      <c r="W22" s="245">
        <v>5</v>
      </c>
      <c r="X22" s="245">
        <v>7</v>
      </c>
      <c r="Y22" s="246">
        <v>10</v>
      </c>
      <c r="Z22" s="245">
        <v>25</v>
      </c>
      <c r="AA22" s="245">
        <v>26</v>
      </c>
      <c r="AB22" s="246">
        <v>30</v>
      </c>
      <c r="AC22" s="114">
        <f t="shared" si="1"/>
        <v>130</v>
      </c>
      <c r="AD22" s="114">
        <f t="shared" si="1"/>
        <v>37</v>
      </c>
      <c r="AE22" s="193">
        <f t="shared" si="1"/>
        <v>220</v>
      </c>
    </row>
    <row r="23" spans="1:31" ht="27.75" customHeight="1">
      <c r="A23" s="12" t="s">
        <v>206</v>
      </c>
      <c r="B23" s="31"/>
      <c r="C23" s="31"/>
      <c r="D23" s="187"/>
      <c r="E23" s="32"/>
      <c r="F23" s="32">
        <v>1</v>
      </c>
      <c r="G23" s="188">
        <v>0</v>
      </c>
      <c r="H23" s="32">
        <f>11+58</f>
        <v>69</v>
      </c>
      <c r="I23" s="32">
        <f>11+168+58</f>
        <v>237</v>
      </c>
      <c r="J23" s="188">
        <v>800</v>
      </c>
      <c r="K23" s="32"/>
      <c r="L23" s="32"/>
      <c r="M23" s="188"/>
      <c r="N23" s="32"/>
      <c r="O23" s="32"/>
      <c r="P23" s="188"/>
      <c r="Q23" s="245"/>
      <c r="R23" s="245"/>
      <c r="S23" s="246"/>
      <c r="T23" s="245">
        <v>210</v>
      </c>
      <c r="U23" s="245">
        <v>48</v>
      </c>
      <c r="V23" s="246">
        <v>100</v>
      </c>
      <c r="W23" s="245"/>
      <c r="X23" s="245"/>
      <c r="Y23" s="246"/>
      <c r="Z23" s="245">
        <v>100</v>
      </c>
      <c r="AA23" s="245">
        <v>35</v>
      </c>
      <c r="AB23" s="246">
        <v>100</v>
      </c>
      <c r="AC23" s="114">
        <f t="shared" si="1"/>
        <v>379</v>
      </c>
      <c r="AD23" s="114">
        <f t="shared" si="1"/>
        <v>321</v>
      </c>
      <c r="AE23" s="193">
        <f t="shared" si="1"/>
        <v>1000</v>
      </c>
    </row>
    <row r="24" spans="1:31" ht="27.75" customHeight="1">
      <c r="A24" s="12" t="s">
        <v>207</v>
      </c>
      <c r="B24" s="31"/>
      <c r="C24" s="31"/>
      <c r="D24" s="187"/>
      <c r="E24" s="32"/>
      <c r="F24" s="32"/>
      <c r="G24" s="188"/>
      <c r="H24" s="32"/>
      <c r="I24" s="32"/>
      <c r="J24" s="188"/>
      <c r="K24" s="32"/>
      <c r="L24" s="32"/>
      <c r="M24" s="188"/>
      <c r="N24" s="32"/>
      <c r="O24" s="32"/>
      <c r="P24" s="188"/>
      <c r="Q24" s="245"/>
      <c r="R24" s="245"/>
      <c r="S24" s="246"/>
      <c r="T24" s="245"/>
      <c r="U24" s="245"/>
      <c r="V24" s="246"/>
      <c r="W24" s="245"/>
      <c r="X24" s="245"/>
      <c r="Y24" s="246"/>
      <c r="Z24" s="245"/>
      <c r="AA24" s="245"/>
      <c r="AB24" s="246"/>
      <c r="AC24" s="114">
        <f t="shared" si="1"/>
        <v>0</v>
      </c>
      <c r="AD24" s="114">
        <f t="shared" si="1"/>
        <v>0</v>
      </c>
      <c r="AE24" s="193">
        <f t="shared" si="1"/>
        <v>0</v>
      </c>
    </row>
    <row r="25" spans="1:31" ht="27.75" customHeight="1">
      <c r="A25" s="13" t="s">
        <v>79</v>
      </c>
      <c r="B25" s="35">
        <f aca="true" t="shared" si="2" ref="B25:AE25">SUM(B14:B24)</f>
        <v>10</v>
      </c>
      <c r="C25" s="35">
        <f t="shared" si="2"/>
        <v>11</v>
      </c>
      <c r="D25" s="35">
        <f t="shared" si="2"/>
        <v>20</v>
      </c>
      <c r="E25" s="35">
        <f t="shared" si="2"/>
        <v>120</v>
      </c>
      <c r="F25" s="35">
        <f t="shared" si="2"/>
        <v>163</v>
      </c>
      <c r="G25" s="35">
        <f t="shared" si="2"/>
        <v>120</v>
      </c>
      <c r="H25" s="35">
        <f t="shared" si="2"/>
        <v>590</v>
      </c>
      <c r="I25" s="35">
        <f t="shared" si="2"/>
        <v>258</v>
      </c>
      <c r="J25" s="35">
        <f t="shared" si="2"/>
        <v>821</v>
      </c>
      <c r="K25" s="35">
        <f t="shared" si="2"/>
        <v>30</v>
      </c>
      <c r="L25" s="35">
        <f t="shared" si="2"/>
        <v>0</v>
      </c>
      <c r="M25" s="35">
        <f t="shared" si="2"/>
        <v>30</v>
      </c>
      <c r="N25" s="35">
        <f t="shared" si="2"/>
        <v>300</v>
      </c>
      <c r="O25" s="35">
        <f t="shared" si="2"/>
        <v>190</v>
      </c>
      <c r="P25" s="35">
        <f t="shared" si="2"/>
        <v>200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410</v>
      </c>
      <c r="U25" s="35">
        <f t="shared" si="2"/>
        <v>237</v>
      </c>
      <c r="V25" s="35">
        <f t="shared" si="2"/>
        <v>650</v>
      </c>
      <c r="W25" s="35">
        <f t="shared" si="2"/>
        <v>50</v>
      </c>
      <c r="X25" s="35">
        <f t="shared" si="2"/>
        <v>24</v>
      </c>
      <c r="Y25" s="35">
        <f t="shared" si="2"/>
        <v>40</v>
      </c>
      <c r="Z25" s="35">
        <f t="shared" si="2"/>
        <v>1227</v>
      </c>
      <c r="AA25" s="35">
        <f t="shared" si="2"/>
        <v>728</v>
      </c>
      <c r="AB25" s="35">
        <f t="shared" si="2"/>
        <v>980</v>
      </c>
      <c r="AC25" s="35">
        <f t="shared" si="2"/>
        <v>2737</v>
      </c>
      <c r="AD25" s="35">
        <f t="shared" si="2"/>
        <v>1611</v>
      </c>
      <c r="AE25" s="189">
        <f t="shared" si="2"/>
        <v>2861</v>
      </c>
    </row>
    <row r="26" spans="1:31" ht="12.75" customHeight="1" hidden="1">
      <c r="A26" s="44"/>
      <c r="B26" s="35">
        <f>SUM(B16:B25)</f>
        <v>20</v>
      </c>
      <c r="C26" s="35"/>
      <c r="D26" s="3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12.75" customHeight="1" hidden="1">
      <c r="A27" s="44"/>
      <c r="B27" s="35">
        <f>SUM(B17:B26)</f>
        <v>40</v>
      </c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ht="12.75" customHeight="1" hidden="1">
      <c r="A28" s="44"/>
      <c r="B28" s="35">
        <f>SUM(B18:B27)</f>
        <v>70</v>
      </c>
      <c r="C28" s="35"/>
      <c r="D28" s="35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ht="12.75" customHeight="1" hidden="1">
      <c r="A29" s="44"/>
      <c r="B29" s="35">
        <f>SUM(B18:B28)</f>
        <v>140</v>
      </c>
      <c r="C29" s="35"/>
      <c r="D29" s="35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ht="12.75" customHeight="1" hidden="1">
      <c r="A30" s="44"/>
      <c r="B30" s="35">
        <f>SUM(B19:B29)</f>
        <v>280</v>
      </c>
      <c r="C30" s="35"/>
      <c r="D30" s="3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ht="12.75" customHeight="1" hidden="1">
      <c r="A31" s="44"/>
      <c r="B31" s="35">
        <f>SUM(B20:B30)</f>
        <v>560</v>
      </c>
      <c r="C31" s="35"/>
      <c r="D31" s="35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ht="12.75" customHeight="1" hidden="1">
      <c r="A32" s="44"/>
      <c r="B32" s="35">
        <f>SUM(B20:B31)</f>
        <v>1120</v>
      </c>
      <c r="C32" s="35"/>
      <c r="D32" s="35"/>
      <c r="E32" s="41">
        <f>SUM(E28:E31)</f>
        <v>0</v>
      </c>
      <c r="F32" s="41"/>
      <c r="G32" s="41"/>
      <c r="H32" s="41">
        <f>SUM(H28:H31)</f>
        <v>0</v>
      </c>
      <c r="I32" s="41"/>
      <c r="J32" s="41"/>
      <c r="K32" s="41">
        <f>SUM(K28:K31)</f>
        <v>0</v>
      </c>
      <c r="L32" s="41"/>
      <c r="M32" s="41"/>
      <c r="N32" s="41">
        <f>SUM(N28:N31)</f>
        <v>0</v>
      </c>
      <c r="O32" s="41"/>
      <c r="P32" s="41"/>
      <c r="Q32" s="41">
        <f>SUM(Q28:Q31)</f>
        <v>0</v>
      </c>
      <c r="R32" s="41"/>
      <c r="S32" s="41"/>
      <c r="T32" s="41">
        <f>SUM(T28:T31)</f>
        <v>0</v>
      </c>
      <c r="U32" s="41"/>
      <c r="V32" s="41"/>
      <c r="W32" s="41">
        <f>SUM(W28:W31)</f>
        <v>0</v>
      </c>
      <c r="X32" s="41"/>
      <c r="Y32" s="41"/>
      <c r="Z32" s="41">
        <f>SUM(Z28:Z31)</f>
        <v>0</v>
      </c>
      <c r="AA32" s="41"/>
      <c r="AB32" s="41"/>
      <c r="AC32" s="41"/>
      <c r="AD32" s="41"/>
      <c r="AE32" s="41">
        <f>SUM(AE28:AE31)</f>
        <v>0</v>
      </c>
    </row>
    <row r="33" spans="1:31" ht="12.75" customHeight="1" hidden="1">
      <c r="A33" s="44"/>
      <c r="B33" s="35">
        <f>SUM(B20:B32)</f>
        <v>2240</v>
      </c>
      <c r="C33" s="35"/>
      <c r="D33" s="35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ht="12.75" customHeight="1" hidden="1">
      <c r="A34" s="44"/>
      <c r="B34" s="35">
        <f>SUM(B21:B33)</f>
        <v>4480</v>
      </c>
      <c r="C34" s="35"/>
      <c r="D34" s="35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ht="12.75" customHeight="1" hidden="1">
      <c r="A35" s="44"/>
      <c r="B35" s="35">
        <f>SUM(B21:B34)</f>
        <v>8960</v>
      </c>
      <c r="C35" s="35"/>
      <c r="D35" s="3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ht="12.75" customHeight="1" hidden="1">
      <c r="A36" s="44"/>
      <c r="B36" s="35">
        <f>SUM(B21:B35)</f>
        <v>17920</v>
      </c>
      <c r="C36" s="35"/>
      <c r="D36" s="35"/>
      <c r="E36" s="45">
        <f>E25+E32+E34</f>
        <v>120</v>
      </c>
      <c r="F36" s="45"/>
      <c r="G36" s="45"/>
      <c r="H36" s="45">
        <f>H25+H32+H34</f>
        <v>590</v>
      </c>
      <c r="I36" s="45"/>
      <c r="J36" s="45"/>
      <c r="K36" s="45">
        <f>K25+K32+K34</f>
        <v>30</v>
      </c>
      <c r="L36" s="45"/>
      <c r="M36" s="45"/>
      <c r="N36" s="45">
        <f>N25+N32+N34</f>
        <v>300</v>
      </c>
      <c r="O36" s="45"/>
      <c r="P36" s="45"/>
      <c r="Q36" s="45">
        <f>Q25+Q32+Q34</f>
        <v>0</v>
      </c>
      <c r="R36" s="45"/>
      <c r="S36" s="45"/>
      <c r="T36" s="45">
        <f>T25+T32+T34</f>
        <v>410</v>
      </c>
      <c r="U36" s="45"/>
      <c r="V36" s="45"/>
      <c r="W36" s="45">
        <f>W25+W32+W34</f>
        <v>50</v>
      </c>
      <c r="X36" s="45"/>
      <c r="Y36" s="45"/>
      <c r="Z36" s="45">
        <f>Z25+Z32+Z34</f>
        <v>1227</v>
      </c>
      <c r="AA36" s="45"/>
      <c r="AB36" s="45"/>
      <c r="AC36" s="45"/>
      <c r="AD36" s="45"/>
      <c r="AE36" s="45">
        <f>AE25+AE32+AE34</f>
        <v>2861</v>
      </c>
    </row>
    <row r="37" spans="27:31" ht="12.75">
      <c r="AA37" s="138"/>
      <c r="AB37" s="138"/>
      <c r="AC37" s="138"/>
      <c r="AD37" s="138"/>
      <c r="AE37" s="138"/>
    </row>
    <row r="38" spans="27:31" ht="12.75">
      <c r="AA38" s="29"/>
      <c r="AB38" s="29"/>
      <c r="AC38" s="29"/>
      <c r="AD38" s="29"/>
      <c r="AE38" s="29"/>
    </row>
  </sheetData>
  <sheetProtection/>
  <mergeCells count="47">
    <mergeCell ref="W13:X13"/>
    <mergeCell ref="A10:A12"/>
    <mergeCell ref="B10:D10"/>
    <mergeCell ref="B13:C13"/>
    <mergeCell ref="E13:F13"/>
    <mergeCell ref="B12:D12"/>
    <mergeCell ref="B11:D11"/>
    <mergeCell ref="A3:AE3"/>
    <mergeCell ref="A4:AE4"/>
    <mergeCell ref="A5:AE5"/>
    <mergeCell ref="S1:AB1"/>
    <mergeCell ref="S2:AB2"/>
    <mergeCell ref="AC13:AD13"/>
    <mergeCell ref="AB9:AE9"/>
    <mergeCell ref="H12:J12"/>
    <mergeCell ref="H13:I13"/>
    <mergeCell ref="Z11:AB11"/>
    <mergeCell ref="Z12:AB12"/>
    <mergeCell ref="T10:V10"/>
    <mergeCell ref="T11:V11"/>
    <mergeCell ref="T12:V12"/>
    <mergeCell ref="K13:L13"/>
    <mergeCell ref="E12:G12"/>
    <mergeCell ref="H10:J10"/>
    <mergeCell ref="H11:J11"/>
    <mergeCell ref="Z13:AA13"/>
    <mergeCell ref="K10:M10"/>
    <mergeCell ref="K11:M11"/>
    <mergeCell ref="K12:M12"/>
    <mergeCell ref="N13:O13"/>
    <mergeCell ref="Q13:R13"/>
    <mergeCell ref="T13:U13"/>
    <mergeCell ref="AC11:AE11"/>
    <mergeCell ref="Q10:S10"/>
    <mergeCell ref="Q11:S11"/>
    <mergeCell ref="E10:G10"/>
    <mergeCell ref="E11:G11"/>
    <mergeCell ref="AC12:AE12"/>
    <mergeCell ref="N10:P10"/>
    <mergeCell ref="N11:P11"/>
    <mergeCell ref="N12:P12"/>
    <mergeCell ref="W10:Y10"/>
    <mergeCell ref="W11:Y11"/>
    <mergeCell ref="W12:Y12"/>
    <mergeCell ref="Z10:AB10"/>
    <mergeCell ref="Q12:S12"/>
    <mergeCell ref="AC10:AE10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8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zoomScalePageLayoutView="0" workbookViewId="0" topLeftCell="A1">
      <selection activeCell="G2" sqref="G2:M2"/>
    </sheetView>
  </sheetViews>
  <sheetFormatPr defaultColWidth="9.00390625" defaultRowHeight="12.75"/>
  <cols>
    <col min="1" max="1" width="61.375" style="0" customWidth="1"/>
    <col min="2" max="2" width="9.125" style="0" customWidth="1"/>
    <col min="3" max="3" width="7.125" style="0" customWidth="1"/>
    <col min="4" max="4" width="7.50390625" style="0" customWidth="1"/>
    <col min="5" max="5" width="7.125" style="0" customWidth="1"/>
    <col min="6" max="6" width="7.625" style="0" customWidth="1"/>
    <col min="7" max="7" width="7.375" style="0" customWidth="1"/>
    <col min="8" max="8" width="6.375" style="0" customWidth="1"/>
    <col min="9" max="9" width="6.625" style="0" customWidth="1"/>
    <col min="10" max="10" width="7.125" style="0" customWidth="1"/>
    <col min="11" max="11" width="8.625" style="0" customWidth="1"/>
    <col min="12" max="12" width="8.375" style="0" customWidth="1"/>
    <col min="13" max="13" width="6.50390625" style="0" customWidth="1"/>
  </cols>
  <sheetData>
    <row r="1" spans="1:13" ht="15.75">
      <c r="A1" s="66"/>
      <c r="B1" s="66"/>
      <c r="C1" s="66"/>
      <c r="D1" s="66"/>
      <c r="E1" s="67"/>
      <c r="F1" s="67"/>
      <c r="G1" s="67"/>
      <c r="H1" s="573" t="s">
        <v>177</v>
      </c>
      <c r="I1" s="573"/>
      <c r="J1" s="573"/>
      <c r="K1" s="573"/>
      <c r="L1" s="573"/>
      <c r="M1" s="573"/>
    </row>
    <row r="2" spans="1:13" ht="15.75">
      <c r="A2" s="67"/>
      <c r="B2" s="67"/>
      <c r="C2" s="67"/>
      <c r="D2" s="67"/>
      <c r="E2" s="67"/>
      <c r="F2" s="67"/>
      <c r="G2" s="498" t="s">
        <v>447</v>
      </c>
      <c r="H2" s="498"/>
      <c r="I2" s="498"/>
      <c r="J2" s="498"/>
      <c r="K2" s="497"/>
      <c r="L2" s="498"/>
      <c r="M2" s="498"/>
    </row>
    <row r="3" spans="1:13" ht="15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500" t="s">
        <v>117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13" ht="15.75">
      <c r="A5" s="512" t="str">
        <f>'KÉSZLETBESZ. 9-a'!A4:AE4</f>
        <v>2013. évi költségvetés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</row>
    <row r="6" spans="1:13" ht="15.75">
      <c r="A6" s="500" t="s">
        <v>118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</row>
    <row r="7" spans="1:13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1:13" ht="12.75">
      <c r="K8" s="102"/>
      <c r="L8" s="102"/>
      <c r="M8" s="102" t="s">
        <v>271</v>
      </c>
    </row>
    <row r="9" spans="1:13" ht="12.75">
      <c r="A9" s="574" t="s">
        <v>20</v>
      </c>
      <c r="B9" s="554" t="s">
        <v>119</v>
      </c>
      <c r="C9" s="555"/>
      <c r="D9" s="556"/>
      <c r="E9" s="506" t="s">
        <v>120</v>
      </c>
      <c r="F9" s="472"/>
      <c r="G9" s="473"/>
      <c r="H9" s="506" t="s">
        <v>75</v>
      </c>
      <c r="I9" s="472"/>
      <c r="J9" s="473"/>
      <c r="K9" s="566" t="s">
        <v>121</v>
      </c>
      <c r="L9" s="567"/>
      <c r="M9" s="568"/>
    </row>
    <row r="10" spans="1:13" ht="12.75">
      <c r="A10" s="575"/>
      <c r="B10" s="557" t="s">
        <v>122</v>
      </c>
      <c r="C10" s="558"/>
      <c r="D10" s="559"/>
      <c r="E10" s="557" t="s">
        <v>122</v>
      </c>
      <c r="F10" s="558"/>
      <c r="G10" s="559"/>
      <c r="H10" s="563" t="s">
        <v>106</v>
      </c>
      <c r="I10" s="564"/>
      <c r="J10" s="565"/>
      <c r="K10" s="569" t="s">
        <v>123</v>
      </c>
      <c r="L10" s="570"/>
      <c r="M10" s="571"/>
    </row>
    <row r="11" spans="1:13" ht="12.75">
      <c r="A11" s="576"/>
      <c r="B11" s="560" t="s">
        <v>124</v>
      </c>
      <c r="C11" s="561"/>
      <c r="D11" s="562"/>
      <c r="E11" s="560" t="s">
        <v>124</v>
      </c>
      <c r="F11" s="561"/>
      <c r="G11" s="562"/>
      <c r="H11" s="502" t="s">
        <v>111</v>
      </c>
      <c r="I11" s="503"/>
      <c r="J11" s="504"/>
      <c r="K11" s="577" t="s">
        <v>114</v>
      </c>
      <c r="L11" s="577"/>
      <c r="M11" s="577"/>
    </row>
    <row r="12" spans="1:13" ht="12.75">
      <c r="A12" s="104"/>
      <c r="B12" s="572">
        <v>2012</v>
      </c>
      <c r="C12" s="572"/>
      <c r="D12" s="194">
        <v>2013</v>
      </c>
      <c r="E12" s="572">
        <v>2012</v>
      </c>
      <c r="F12" s="572"/>
      <c r="G12" s="194">
        <v>2013</v>
      </c>
      <c r="H12" s="572">
        <v>2012</v>
      </c>
      <c r="I12" s="572"/>
      <c r="J12" s="194">
        <v>2013</v>
      </c>
      <c r="K12" s="572">
        <v>2012</v>
      </c>
      <c r="L12" s="572"/>
      <c r="M12" s="194">
        <v>2013</v>
      </c>
    </row>
    <row r="13" spans="1:13" ht="12.75">
      <c r="A13" s="104"/>
      <c r="B13" s="114" t="s">
        <v>306</v>
      </c>
      <c r="C13" s="114" t="s">
        <v>307</v>
      </c>
      <c r="D13" s="186" t="s">
        <v>305</v>
      </c>
      <c r="E13" s="114" t="s">
        <v>306</v>
      </c>
      <c r="F13" s="114" t="s">
        <v>307</v>
      </c>
      <c r="G13" s="186" t="s">
        <v>305</v>
      </c>
      <c r="H13" s="114" t="s">
        <v>306</v>
      </c>
      <c r="I13" s="114" t="s">
        <v>307</v>
      </c>
      <c r="J13" s="186" t="s">
        <v>305</v>
      </c>
      <c r="K13" s="193" t="s">
        <v>306</v>
      </c>
      <c r="L13" s="193" t="s">
        <v>307</v>
      </c>
      <c r="M13" s="193" t="s">
        <v>305</v>
      </c>
    </row>
    <row r="14" spans="1:13" ht="27.75" customHeight="1">
      <c r="A14" s="12" t="s">
        <v>200</v>
      </c>
      <c r="B14" s="114"/>
      <c r="C14" s="114"/>
      <c r="D14" s="186"/>
      <c r="E14" s="114"/>
      <c r="F14" s="114"/>
      <c r="G14" s="186"/>
      <c r="H14" s="114"/>
      <c r="I14" s="114"/>
      <c r="J14" s="186"/>
      <c r="K14" s="34">
        <f>B14+E14+H14</f>
        <v>0</v>
      </c>
      <c r="L14" s="34">
        <f aca="true" t="shared" si="0" ref="L14:M19">C14+F14+I14</f>
        <v>0</v>
      </c>
      <c r="M14" s="34">
        <f t="shared" si="0"/>
        <v>0</v>
      </c>
    </row>
    <row r="15" spans="1:13" ht="27.75" customHeight="1">
      <c r="A15" s="12" t="s">
        <v>201</v>
      </c>
      <c r="B15" s="31"/>
      <c r="C15" s="31"/>
      <c r="D15" s="187"/>
      <c r="E15" s="32"/>
      <c r="F15" s="32"/>
      <c r="G15" s="188"/>
      <c r="H15" s="32"/>
      <c r="I15" s="32"/>
      <c r="J15" s="188"/>
      <c r="K15" s="34">
        <f>B15+E15+H15</f>
        <v>0</v>
      </c>
      <c r="L15" s="34">
        <f t="shared" si="0"/>
        <v>0</v>
      </c>
      <c r="M15" s="34">
        <f t="shared" si="0"/>
        <v>0</v>
      </c>
    </row>
    <row r="16" spans="1:13" ht="27.75" customHeight="1">
      <c r="A16" s="12" t="s">
        <v>202</v>
      </c>
      <c r="B16" s="31">
        <v>220</v>
      </c>
      <c r="C16" s="31">
        <v>68</v>
      </c>
      <c r="D16" s="187">
        <v>220</v>
      </c>
      <c r="E16" s="32">
        <v>200</v>
      </c>
      <c r="F16" s="32">
        <v>88</v>
      </c>
      <c r="G16" s="188">
        <v>110</v>
      </c>
      <c r="H16" s="32">
        <v>0</v>
      </c>
      <c r="I16" s="32"/>
      <c r="J16" s="188"/>
      <c r="K16" s="34">
        <f aca="true" t="shared" si="1" ref="K16:M23">B16+E16+H16</f>
        <v>420</v>
      </c>
      <c r="L16" s="34">
        <f t="shared" si="0"/>
        <v>156</v>
      </c>
      <c r="M16" s="34">
        <f t="shared" si="0"/>
        <v>330</v>
      </c>
    </row>
    <row r="17" spans="1:13" ht="27.75" customHeight="1">
      <c r="A17" s="12" t="s">
        <v>203</v>
      </c>
      <c r="B17" s="31"/>
      <c r="C17" s="31"/>
      <c r="D17" s="187"/>
      <c r="E17" s="32"/>
      <c r="F17" s="32"/>
      <c r="G17" s="188"/>
      <c r="H17" s="32"/>
      <c r="I17" s="32"/>
      <c r="J17" s="188"/>
      <c r="K17" s="34">
        <f t="shared" si="1"/>
        <v>0</v>
      </c>
      <c r="L17" s="34">
        <f t="shared" si="0"/>
        <v>0</v>
      </c>
      <c r="M17" s="34">
        <f t="shared" si="0"/>
        <v>0</v>
      </c>
    </row>
    <row r="18" spans="1:13" ht="27.75" customHeight="1">
      <c r="A18" s="12" t="s">
        <v>208</v>
      </c>
      <c r="B18" s="31"/>
      <c r="C18" s="31"/>
      <c r="D18" s="187"/>
      <c r="E18" s="32"/>
      <c r="F18" s="32"/>
      <c r="G18" s="188"/>
      <c r="H18" s="32"/>
      <c r="I18" s="32"/>
      <c r="J18" s="188"/>
      <c r="K18" s="34">
        <f t="shared" si="1"/>
        <v>0</v>
      </c>
      <c r="L18" s="34">
        <f t="shared" si="0"/>
        <v>0</v>
      </c>
      <c r="M18" s="34">
        <f t="shared" si="0"/>
        <v>0</v>
      </c>
    </row>
    <row r="19" spans="1:13" ht="27.75" customHeight="1">
      <c r="A19" s="12" t="s">
        <v>204</v>
      </c>
      <c r="B19" s="31">
        <v>75</v>
      </c>
      <c r="C19" s="31">
        <v>57</v>
      </c>
      <c r="D19" s="187">
        <v>75</v>
      </c>
      <c r="E19" s="32"/>
      <c r="F19" s="32"/>
      <c r="G19" s="188"/>
      <c r="H19" s="32"/>
      <c r="I19" s="32"/>
      <c r="J19" s="188"/>
      <c r="K19" s="34">
        <f t="shared" si="1"/>
        <v>75</v>
      </c>
      <c r="L19" s="34">
        <f t="shared" si="0"/>
        <v>57</v>
      </c>
      <c r="M19" s="34">
        <f t="shared" si="0"/>
        <v>75</v>
      </c>
    </row>
    <row r="20" spans="1:13" ht="27.75" customHeight="1">
      <c r="A20" s="12" t="s">
        <v>205</v>
      </c>
      <c r="B20" s="31"/>
      <c r="C20" s="31"/>
      <c r="D20" s="187"/>
      <c r="E20" s="32"/>
      <c r="F20" s="32"/>
      <c r="G20" s="188"/>
      <c r="H20" s="32"/>
      <c r="I20" s="32"/>
      <c r="J20" s="188"/>
      <c r="K20" s="34">
        <f t="shared" si="1"/>
        <v>0</v>
      </c>
      <c r="L20" s="34">
        <f t="shared" si="1"/>
        <v>0</v>
      </c>
      <c r="M20" s="34">
        <f t="shared" si="1"/>
        <v>0</v>
      </c>
    </row>
    <row r="21" spans="1:13" ht="27.75" customHeight="1">
      <c r="A21" s="12" t="s">
        <v>210</v>
      </c>
      <c r="B21" s="31"/>
      <c r="C21" s="31"/>
      <c r="D21" s="187"/>
      <c r="E21" s="32"/>
      <c r="F21" s="32"/>
      <c r="G21" s="188"/>
      <c r="H21" s="32"/>
      <c r="I21" s="32"/>
      <c r="J21" s="188"/>
      <c r="K21" s="34">
        <f t="shared" si="1"/>
        <v>0</v>
      </c>
      <c r="L21" s="34">
        <f t="shared" si="1"/>
        <v>0</v>
      </c>
      <c r="M21" s="34">
        <f t="shared" si="1"/>
        <v>0</v>
      </c>
    </row>
    <row r="22" spans="1:13" ht="27.75" customHeight="1">
      <c r="A22" s="12" t="s">
        <v>206</v>
      </c>
      <c r="B22" s="31">
        <v>90</v>
      </c>
      <c r="C22" s="31">
        <v>93</v>
      </c>
      <c r="D22" s="187"/>
      <c r="E22" s="32"/>
      <c r="F22" s="32"/>
      <c r="G22" s="188">
        <v>100</v>
      </c>
      <c r="H22" s="32"/>
      <c r="I22" s="32"/>
      <c r="J22" s="188"/>
      <c r="K22" s="34">
        <f t="shared" si="1"/>
        <v>90</v>
      </c>
      <c r="L22" s="34">
        <f t="shared" si="1"/>
        <v>93</v>
      </c>
      <c r="M22" s="34">
        <f t="shared" si="1"/>
        <v>100</v>
      </c>
    </row>
    <row r="23" spans="1:13" ht="27.75" customHeight="1">
      <c r="A23" s="12" t="s">
        <v>207</v>
      </c>
      <c r="B23" s="31"/>
      <c r="C23" s="31"/>
      <c r="D23" s="187"/>
      <c r="E23" s="32"/>
      <c r="F23" s="32"/>
      <c r="G23" s="188"/>
      <c r="H23" s="32"/>
      <c r="I23" s="32"/>
      <c r="J23" s="188"/>
      <c r="K23" s="34">
        <f t="shared" si="1"/>
        <v>0</v>
      </c>
      <c r="L23" s="34">
        <f t="shared" si="1"/>
        <v>0</v>
      </c>
      <c r="M23" s="34">
        <f t="shared" si="1"/>
        <v>0</v>
      </c>
    </row>
    <row r="24" spans="1:13" ht="27.75" customHeight="1">
      <c r="A24" s="13" t="s">
        <v>79</v>
      </c>
      <c r="B24" s="140">
        <f>SUM(B14:B23)</f>
        <v>385</v>
      </c>
      <c r="C24" s="140">
        <f aca="true" t="shared" si="2" ref="C24:M24">SUM(C14:C23)</f>
        <v>218</v>
      </c>
      <c r="D24" s="140">
        <f t="shared" si="2"/>
        <v>295</v>
      </c>
      <c r="E24" s="140">
        <f t="shared" si="2"/>
        <v>200</v>
      </c>
      <c r="F24" s="140">
        <f t="shared" si="2"/>
        <v>88</v>
      </c>
      <c r="G24" s="140">
        <f t="shared" si="2"/>
        <v>210</v>
      </c>
      <c r="H24" s="140">
        <f t="shared" si="2"/>
        <v>0</v>
      </c>
      <c r="I24" s="140">
        <f t="shared" si="2"/>
        <v>0</v>
      </c>
      <c r="J24" s="140">
        <f t="shared" si="2"/>
        <v>0</v>
      </c>
      <c r="K24" s="140">
        <f t="shared" si="2"/>
        <v>585</v>
      </c>
      <c r="L24" s="140">
        <f t="shared" si="2"/>
        <v>306</v>
      </c>
      <c r="M24" s="142">
        <f t="shared" si="2"/>
        <v>505</v>
      </c>
    </row>
    <row r="25" spans="1:13" ht="12.75" hidden="1">
      <c r="A25" s="37" t="s">
        <v>125</v>
      </c>
      <c r="B25" s="46"/>
      <c r="C25" s="46"/>
      <c r="D25" s="46"/>
      <c r="E25" s="32"/>
      <c r="F25" s="32"/>
      <c r="G25" s="32"/>
      <c r="H25" s="32"/>
      <c r="I25" s="32"/>
      <c r="J25" s="32"/>
      <c r="K25" s="33"/>
      <c r="L25" s="34">
        <f aca="true" t="shared" si="3" ref="L25:L35">C25+F25+I25</f>
        <v>0</v>
      </c>
      <c r="M25" s="33"/>
    </row>
    <row r="26" spans="1:13" ht="12.75" hidden="1">
      <c r="A26" s="39" t="s">
        <v>126</v>
      </c>
      <c r="B26" s="47"/>
      <c r="C26" s="47"/>
      <c r="D26" s="47"/>
      <c r="E26" s="38"/>
      <c r="F26" s="38"/>
      <c r="G26" s="38"/>
      <c r="H26" s="38"/>
      <c r="I26" s="38"/>
      <c r="J26" s="38"/>
      <c r="K26" s="33"/>
      <c r="L26" s="34">
        <f t="shared" si="3"/>
        <v>0</v>
      </c>
      <c r="M26" s="33"/>
    </row>
    <row r="27" spans="1:13" ht="12.75" hidden="1">
      <c r="A27" s="39" t="s">
        <v>127</v>
      </c>
      <c r="B27" s="48"/>
      <c r="C27" s="48"/>
      <c r="D27" s="48"/>
      <c r="E27" s="33"/>
      <c r="F27" s="33"/>
      <c r="G27" s="33"/>
      <c r="H27" s="33"/>
      <c r="I27" s="33"/>
      <c r="J27" s="33"/>
      <c r="K27" s="33"/>
      <c r="L27" s="34">
        <f t="shared" si="3"/>
        <v>0</v>
      </c>
      <c r="M27" s="33"/>
    </row>
    <row r="28" spans="1:13" ht="12.75" hidden="1">
      <c r="A28" s="39" t="s">
        <v>128</v>
      </c>
      <c r="B28" s="48"/>
      <c r="C28" s="48"/>
      <c r="D28" s="48"/>
      <c r="E28" s="33"/>
      <c r="F28" s="33"/>
      <c r="G28" s="33"/>
      <c r="H28" s="33"/>
      <c r="I28" s="33"/>
      <c r="J28" s="33"/>
      <c r="K28" s="33"/>
      <c r="L28" s="34">
        <f t="shared" si="3"/>
        <v>0</v>
      </c>
      <c r="M28" s="33"/>
    </row>
    <row r="29" spans="1:13" ht="12.75" hidden="1">
      <c r="A29" s="39" t="s">
        <v>129</v>
      </c>
      <c r="B29" s="48"/>
      <c r="C29" s="48"/>
      <c r="D29" s="48"/>
      <c r="E29" s="33"/>
      <c r="F29" s="33"/>
      <c r="G29" s="33"/>
      <c r="H29" s="33"/>
      <c r="I29" s="33"/>
      <c r="J29" s="33"/>
      <c r="K29" s="33"/>
      <c r="L29" s="34">
        <f t="shared" si="3"/>
        <v>0</v>
      </c>
      <c r="M29" s="33"/>
    </row>
    <row r="30" spans="1:13" ht="12.75" hidden="1">
      <c r="A30" s="40" t="s">
        <v>130</v>
      </c>
      <c r="B30" s="48"/>
      <c r="C30" s="48"/>
      <c r="D30" s="48"/>
      <c r="E30" s="33"/>
      <c r="F30" s="33"/>
      <c r="G30" s="33"/>
      <c r="H30" s="33"/>
      <c r="I30" s="33"/>
      <c r="J30" s="33"/>
      <c r="K30" s="33"/>
      <c r="L30" s="34">
        <f t="shared" si="3"/>
        <v>0</v>
      </c>
      <c r="M30" s="33"/>
    </row>
    <row r="31" spans="1:13" ht="12.75" hidden="1">
      <c r="A31" s="37" t="s">
        <v>115</v>
      </c>
      <c r="B31" s="41">
        <f>SUM(B27:B30)</f>
        <v>0</v>
      </c>
      <c r="C31" s="41"/>
      <c r="D31" s="41"/>
      <c r="E31" s="41">
        <f>SUM(E27:E30)</f>
        <v>0</v>
      </c>
      <c r="F31" s="41"/>
      <c r="G31" s="41"/>
      <c r="H31" s="41">
        <f>SUM(H27:H30)</f>
        <v>0</v>
      </c>
      <c r="I31" s="41"/>
      <c r="J31" s="41"/>
      <c r="K31" s="41">
        <f>SUM(K27:K30)</f>
        <v>0</v>
      </c>
      <c r="L31" s="34">
        <f t="shared" si="3"/>
        <v>0</v>
      </c>
      <c r="M31" s="41">
        <f>SUM(M27:M30)</f>
        <v>0</v>
      </c>
    </row>
    <row r="32" spans="1:13" ht="12.75" hidden="1">
      <c r="A32" s="40" t="s">
        <v>116</v>
      </c>
      <c r="B32" s="49"/>
      <c r="C32" s="49"/>
      <c r="D32" s="49"/>
      <c r="E32" s="33"/>
      <c r="F32" s="33"/>
      <c r="G32" s="33"/>
      <c r="H32" s="33"/>
      <c r="I32" s="33"/>
      <c r="J32" s="33"/>
      <c r="K32" s="33"/>
      <c r="L32" s="34">
        <f t="shared" si="3"/>
        <v>0</v>
      </c>
      <c r="M32" s="33"/>
    </row>
    <row r="33" spans="1:13" ht="12.75" hidden="1">
      <c r="A33" s="43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34">
        <f t="shared" si="3"/>
        <v>0</v>
      </c>
      <c r="M33" s="42"/>
    </row>
    <row r="34" spans="1:13" ht="12.75" hidden="1">
      <c r="A34" s="44" t="s">
        <v>96</v>
      </c>
      <c r="B34" s="50"/>
      <c r="C34" s="50"/>
      <c r="D34" s="50"/>
      <c r="E34" s="33"/>
      <c r="F34" s="33"/>
      <c r="G34" s="33"/>
      <c r="H34" s="33"/>
      <c r="I34" s="33"/>
      <c r="J34" s="33"/>
      <c r="K34" s="33"/>
      <c r="L34" s="34">
        <f t="shared" si="3"/>
        <v>0</v>
      </c>
      <c r="M34" s="33"/>
    </row>
    <row r="35" spans="2:13" ht="12.75" hidden="1">
      <c r="B35" s="45" t="e">
        <f>#REF!+B31+B33</f>
        <v>#REF!</v>
      </c>
      <c r="C35" s="45"/>
      <c r="D35" s="45"/>
      <c r="E35" s="45" t="e">
        <f>#REF!+E31+E33</f>
        <v>#REF!</v>
      </c>
      <c r="F35" s="45"/>
      <c r="G35" s="45"/>
      <c r="H35" s="45" t="e">
        <f>#REF!+H31+H33</f>
        <v>#REF!</v>
      </c>
      <c r="I35" s="45"/>
      <c r="J35" s="45"/>
      <c r="K35" s="45" t="e">
        <f>#REF!+K31+K33</f>
        <v>#REF!</v>
      </c>
      <c r="L35" s="34">
        <f t="shared" si="3"/>
        <v>0</v>
      </c>
      <c r="M35" s="45" t="e">
        <f>#REF!+M31+M33</f>
        <v>#REF!</v>
      </c>
    </row>
    <row r="36" spans="11:12" ht="12.75">
      <c r="K36">
        <v>585</v>
      </c>
      <c r="L36" s="185">
        <f>125+181</f>
        <v>306</v>
      </c>
    </row>
  </sheetData>
  <sheetProtection/>
  <mergeCells count="22">
    <mergeCell ref="A6:M6"/>
    <mergeCell ref="B10:D10"/>
    <mergeCell ref="H10:J10"/>
    <mergeCell ref="H11:J11"/>
    <mergeCell ref="H1:M1"/>
    <mergeCell ref="K9:M9"/>
    <mergeCell ref="K10:M10"/>
    <mergeCell ref="A5:M5"/>
    <mergeCell ref="A9:A11"/>
    <mergeCell ref="B9:D9"/>
    <mergeCell ref="A4:M4"/>
    <mergeCell ref="E11:G11"/>
    <mergeCell ref="G2:M2"/>
    <mergeCell ref="B11:D11"/>
    <mergeCell ref="E9:G9"/>
    <mergeCell ref="E12:F12"/>
    <mergeCell ref="B12:C12"/>
    <mergeCell ref="E10:G10"/>
    <mergeCell ref="H12:I12"/>
    <mergeCell ref="K12:L12"/>
    <mergeCell ref="K11:M11"/>
    <mergeCell ref="H9:J9"/>
  </mergeCells>
  <printOptions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46"/>
  <sheetViews>
    <sheetView zoomScale="90" zoomScaleNormal="90" zoomScalePageLayoutView="0" workbookViewId="0" topLeftCell="H1">
      <selection activeCell="AD12" sqref="AD12"/>
    </sheetView>
  </sheetViews>
  <sheetFormatPr defaultColWidth="9.00390625" defaultRowHeight="12.75"/>
  <cols>
    <col min="1" max="1" width="37.50390625" style="0" customWidth="1"/>
    <col min="2" max="3" width="4.625" style="0" bestFit="1" customWidth="1"/>
    <col min="4" max="4" width="5.875" style="0" bestFit="1" customWidth="1"/>
    <col min="5" max="5" width="4.00390625" style="0" bestFit="1" customWidth="1"/>
    <col min="6" max="6" width="3.50390625" style="0" bestFit="1" customWidth="1"/>
    <col min="7" max="7" width="5.875" style="0" bestFit="1" customWidth="1"/>
    <col min="8" max="8" width="4.625" style="0" bestFit="1" customWidth="1"/>
    <col min="9" max="9" width="3.50390625" style="0" bestFit="1" customWidth="1"/>
    <col min="10" max="10" width="5.875" style="0" bestFit="1" customWidth="1"/>
    <col min="11" max="16" width="6.375" style="0" bestFit="1" customWidth="1"/>
    <col min="17" max="18" width="4.625" style="0" bestFit="1" customWidth="1"/>
    <col min="19" max="19" width="5.875" style="0" bestFit="1" customWidth="1"/>
    <col min="20" max="21" width="7.375" style="0" bestFit="1" customWidth="1"/>
    <col min="22" max="22" width="5.875" style="0" customWidth="1"/>
    <col min="23" max="28" width="6.375" style="0" bestFit="1" customWidth="1"/>
    <col min="29" max="31" width="6.375" style="0" customWidth="1"/>
    <col min="32" max="32" width="8.00390625" style="0" customWidth="1"/>
    <col min="33" max="33" width="8.375" style="0" customWidth="1"/>
    <col min="34" max="34" width="6.50390625" style="0" customWidth="1"/>
    <col min="35" max="37" width="6.375" style="0" bestFit="1" customWidth="1"/>
    <col min="38" max="38" width="4.00390625" style="0" bestFit="1" customWidth="1"/>
    <col min="39" max="39" width="5.375" style="0" customWidth="1"/>
    <col min="40" max="40" width="7.00390625" style="0" customWidth="1"/>
    <col min="41" max="41" width="9.625" style="0" bestFit="1" customWidth="1"/>
    <col min="42" max="42" width="8.50390625" style="0" bestFit="1" customWidth="1"/>
    <col min="43" max="43" width="8.375" style="0" bestFit="1" customWidth="1"/>
  </cols>
  <sheetData>
    <row r="1" spans="35:43" ht="16.5" customHeight="1">
      <c r="AI1" s="573" t="s">
        <v>275</v>
      </c>
      <c r="AJ1" s="573"/>
      <c r="AK1" s="573"/>
      <c r="AL1" s="573"/>
      <c r="AM1" s="573"/>
      <c r="AN1" s="573"/>
      <c r="AO1" s="573"/>
      <c r="AP1" s="573"/>
      <c r="AQ1" s="573"/>
    </row>
    <row r="2" spans="35:43" ht="16.5" customHeight="1">
      <c r="AI2" s="573" t="s">
        <v>447</v>
      </c>
      <c r="AJ2" s="573"/>
      <c r="AK2" s="573"/>
      <c r="AL2" s="573"/>
      <c r="AM2" s="573"/>
      <c r="AN2" s="573"/>
      <c r="AO2" s="299"/>
      <c r="AP2" s="573"/>
      <c r="AQ2" s="573"/>
    </row>
    <row r="3" spans="35:43" ht="16.5" customHeight="1">
      <c r="AI3" s="56"/>
      <c r="AJ3" s="56"/>
      <c r="AK3" s="56"/>
      <c r="AL3" s="56"/>
      <c r="AM3" s="56"/>
      <c r="AN3" s="56"/>
      <c r="AO3" s="56"/>
      <c r="AP3" s="56"/>
      <c r="AQ3" s="56"/>
    </row>
    <row r="4" spans="35:43" ht="16.5" customHeight="1">
      <c r="AI4" s="56"/>
      <c r="AJ4" s="56"/>
      <c r="AK4" s="56"/>
      <c r="AL4" s="56"/>
      <c r="AM4" s="56"/>
      <c r="AN4" s="56"/>
      <c r="AO4" s="56"/>
      <c r="AP4" s="56"/>
      <c r="AQ4" s="56"/>
    </row>
    <row r="5" spans="1:41" ht="20.25">
      <c r="A5" s="608" t="s">
        <v>78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</row>
    <row r="6" spans="1:41" ht="20.25">
      <c r="A6" s="609" t="str">
        <f>'áfa   9-d'!A6:Y6</f>
        <v>2013. évi költségvetés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608"/>
    </row>
    <row r="7" spans="1:41" ht="20.25">
      <c r="A7" s="608" t="s">
        <v>131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</row>
    <row r="8" spans="1:41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</row>
    <row r="9" spans="1:41" ht="15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15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ht="15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spans="1:41" ht="15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41" ht="15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</row>
    <row r="14" spans="1:41" ht="15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</row>
    <row r="15" spans="1:41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</row>
    <row r="16" spans="1:41" ht="15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</row>
    <row r="17" spans="1:41" ht="15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</row>
    <row r="18" ht="12.75">
      <c r="AQ18" s="102" t="s">
        <v>271</v>
      </c>
    </row>
    <row r="19" spans="1:43" s="141" customFormat="1" ht="19.5" customHeight="1">
      <c r="A19" s="596" t="s">
        <v>20</v>
      </c>
      <c r="B19" s="610" t="s">
        <v>132</v>
      </c>
      <c r="C19" s="611"/>
      <c r="D19" s="612"/>
      <c r="E19" s="584" t="s">
        <v>133</v>
      </c>
      <c r="F19" s="585"/>
      <c r="G19" s="586"/>
      <c r="H19" s="584" t="s">
        <v>134</v>
      </c>
      <c r="I19" s="585"/>
      <c r="J19" s="586"/>
      <c r="K19" s="584" t="s">
        <v>135</v>
      </c>
      <c r="L19" s="585"/>
      <c r="M19" s="586"/>
      <c r="N19" s="584" t="s">
        <v>136</v>
      </c>
      <c r="O19" s="585"/>
      <c r="P19" s="586"/>
      <c r="Q19" s="584" t="s">
        <v>137</v>
      </c>
      <c r="R19" s="585"/>
      <c r="S19" s="586"/>
      <c r="T19" s="584" t="s">
        <v>383</v>
      </c>
      <c r="U19" s="585"/>
      <c r="V19" s="585"/>
      <c r="W19" s="584" t="s">
        <v>138</v>
      </c>
      <c r="X19" s="585"/>
      <c r="Y19" s="586"/>
      <c r="Z19" s="584" t="s">
        <v>75</v>
      </c>
      <c r="AA19" s="585"/>
      <c r="AB19" s="586"/>
      <c r="AC19" s="584" t="s">
        <v>424</v>
      </c>
      <c r="AD19" s="585"/>
      <c r="AE19" s="586"/>
      <c r="AF19" s="584" t="s">
        <v>339</v>
      </c>
      <c r="AG19" s="585"/>
      <c r="AH19" s="586"/>
      <c r="AI19" s="584" t="s">
        <v>340</v>
      </c>
      <c r="AJ19" s="585"/>
      <c r="AK19" s="586"/>
      <c r="AL19" s="506" t="s">
        <v>132</v>
      </c>
      <c r="AM19" s="472"/>
      <c r="AN19" s="473"/>
      <c r="AO19" s="587" t="s">
        <v>139</v>
      </c>
      <c r="AP19" s="588"/>
      <c r="AQ19" s="589"/>
    </row>
    <row r="20" spans="1:43" s="141" customFormat="1" ht="19.5" customHeight="1">
      <c r="A20" s="597"/>
      <c r="B20" s="599" t="s">
        <v>140</v>
      </c>
      <c r="C20" s="600"/>
      <c r="D20" s="601"/>
      <c r="E20" s="599" t="s">
        <v>124</v>
      </c>
      <c r="F20" s="600"/>
      <c r="G20" s="601"/>
      <c r="H20" s="605" t="s">
        <v>90</v>
      </c>
      <c r="I20" s="606"/>
      <c r="J20" s="607"/>
      <c r="K20" s="578" t="s">
        <v>90</v>
      </c>
      <c r="L20" s="579"/>
      <c r="M20" s="580"/>
      <c r="N20" s="578" t="s">
        <v>141</v>
      </c>
      <c r="O20" s="579"/>
      <c r="P20" s="580"/>
      <c r="Q20" s="578" t="s">
        <v>185</v>
      </c>
      <c r="R20" s="579"/>
      <c r="S20" s="580"/>
      <c r="T20" s="578" t="s">
        <v>384</v>
      </c>
      <c r="U20" s="579"/>
      <c r="V20" s="580"/>
      <c r="W20" s="578" t="s">
        <v>142</v>
      </c>
      <c r="X20" s="579"/>
      <c r="Y20" s="580"/>
      <c r="Z20" s="578" t="s">
        <v>143</v>
      </c>
      <c r="AA20" s="579"/>
      <c r="AB20" s="580"/>
      <c r="AC20" s="578"/>
      <c r="AD20" s="579"/>
      <c r="AE20" s="580"/>
      <c r="AF20" s="578" t="s">
        <v>90</v>
      </c>
      <c r="AG20" s="579"/>
      <c r="AH20" s="580"/>
      <c r="AI20" s="578" t="s">
        <v>90</v>
      </c>
      <c r="AJ20" s="579"/>
      <c r="AK20" s="580"/>
      <c r="AL20" s="563" t="s">
        <v>341</v>
      </c>
      <c r="AM20" s="564"/>
      <c r="AN20" s="565"/>
      <c r="AO20" s="590" t="s">
        <v>144</v>
      </c>
      <c r="AP20" s="591"/>
      <c r="AQ20" s="592"/>
    </row>
    <row r="21" spans="1:43" s="141" customFormat="1" ht="19.5" customHeight="1">
      <c r="A21" s="598"/>
      <c r="B21" s="602"/>
      <c r="C21" s="603"/>
      <c r="D21" s="604"/>
      <c r="E21" s="602"/>
      <c r="F21" s="603"/>
      <c r="G21" s="604"/>
      <c r="H21" s="581"/>
      <c r="I21" s="582"/>
      <c r="J21" s="583"/>
      <c r="K21" s="581" t="s">
        <v>111</v>
      </c>
      <c r="L21" s="582"/>
      <c r="M21" s="583"/>
      <c r="N21" s="581"/>
      <c r="O21" s="582"/>
      <c r="P21" s="583"/>
      <c r="Q21" s="581" t="s">
        <v>124</v>
      </c>
      <c r="R21" s="582"/>
      <c r="S21" s="583"/>
      <c r="T21" s="581"/>
      <c r="U21" s="582"/>
      <c r="V21" s="583"/>
      <c r="W21" s="581"/>
      <c r="X21" s="582"/>
      <c r="Y21" s="583"/>
      <c r="Z21" s="581" t="s">
        <v>90</v>
      </c>
      <c r="AA21" s="582"/>
      <c r="AB21" s="583"/>
      <c r="AC21" s="581"/>
      <c r="AD21" s="582"/>
      <c r="AE21" s="583"/>
      <c r="AF21" s="581" t="s">
        <v>145</v>
      </c>
      <c r="AG21" s="582"/>
      <c r="AH21" s="583"/>
      <c r="AI21" s="581"/>
      <c r="AJ21" s="582"/>
      <c r="AK21" s="583"/>
      <c r="AL21" s="502"/>
      <c r="AM21" s="503"/>
      <c r="AN21" s="504"/>
      <c r="AO21" s="593" t="s">
        <v>114</v>
      </c>
      <c r="AP21" s="594"/>
      <c r="AQ21" s="595"/>
    </row>
    <row r="22" spans="1:43" s="141" customFormat="1" ht="19.5" customHeight="1">
      <c r="A22" s="191"/>
      <c r="B22" s="513">
        <v>2012</v>
      </c>
      <c r="C22" s="513"/>
      <c r="D22" s="172">
        <v>2013</v>
      </c>
      <c r="E22" s="513">
        <v>2012</v>
      </c>
      <c r="F22" s="513"/>
      <c r="G22" s="172">
        <v>2013</v>
      </c>
      <c r="H22" s="513">
        <v>2012</v>
      </c>
      <c r="I22" s="513"/>
      <c r="J22" s="172">
        <v>2013</v>
      </c>
      <c r="K22" s="513">
        <v>2012</v>
      </c>
      <c r="L22" s="513"/>
      <c r="M22" s="172">
        <v>2013</v>
      </c>
      <c r="N22" s="513">
        <v>2012</v>
      </c>
      <c r="O22" s="513"/>
      <c r="P22" s="172">
        <v>2013</v>
      </c>
      <c r="Q22" s="513">
        <v>2012</v>
      </c>
      <c r="R22" s="513"/>
      <c r="S22" s="172">
        <v>2013</v>
      </c>
      <c r="T22" s="513">
        <v>2012</v>
      </c>
      <c r="U22" s="513"/>
      <c r="V22" s="172">
        <v>2013</v>
      </c>
      <c r="W22" s="513">
        <v>2012</v>
      </c>
      <c r="X22" s="513"/>
      <c r="Y22" s="172">
        <v>2013</v>
      </c>
      <c r="Z22" s="513">
        <v>2012</v>
      </c>
      <c r="AA22" s="513"/>
      <c r="AB22" s="172">
        <v>2013</v>
      </c>
      <c r="AC22" s="513">
        <v>2012</v>
      </c>
      <c r="AD22" s="513"/>
      <c r="AE22" s="172">
        <v>2013</v>
      </c>
      <c r="AF22" s="513">
        <v>2012</v>
      </c>
      <c r="AG22" s="513"/>
      <c r="AH22" s="172">
        <v>2013</v>
      </c>
      <c r="AI22" s="513">
        <v>2012</v>
      </c>
      <c r="AJ22" s="513"/>
      <c r="AK22" s="172">
        <v>2013</v>
      </c>
      <c r="AL22" s="513">
        <v>2012</v>
      </c>
      <c r="AM22" s="513"/>
      <c r="AN22" s="172">
        <v>2013</v>
      </c>
      <c r="AO22" s="513">
        <v>2012</v>
      </c>
      <c r="AP22" s="513"/>
      <c r="AQ22" s="172">
        <v>2013</v>
      </c>
    </row>
    <row r="23" spans="1:43" ht="19.5" customHeight="1">
      <c r="A23" s="104"/>
      <c r="B23" s="115" t="s">
        <v>306</v>
      </c>
      <c r="C23" s="115" t="s">
        <v>307</v>
      </c>
      <c r="D23" s="115" t="s">
        <v>305</v>
      </c>
      <c r="E23" s="115" t="s">
        <v>306</v>
      </c>
      <c r="F23" s="115" t="s">
        <v>307</v>
      </c>
      <c r="G23" s="115" t="s">
        <v>305</v>
      </c>
      <c r="H23" s="115" t="s">
        <v>306</v>
      </c>
      <c r="I23" s="115" t="s">
        <v>307</v>
      </c>
      <c r="J23" s="115" t="s">
        <v>305</v>
      </c>
      <c r="K23" s="115" t="s">
        <v>306</v>
      </c>
      <c r="L23" s="115" t="s">
        <v>307</v>
      </c>
      <c r="M23" s="115" t="s">
        <v>305</v>
      </c>
      <c r="N23" s="115" t="s">
        <v>306</v>
      </c>
      <c r="O23" s="115" t="s">
        <v>307</v>
      </c>
      <c r="P23" s="115" t="s">
        <v>305</v>
      </c>
      <c r="Q23" s="115" t="s">
        <v>306</v>
      </c>
      <c r="R23" s="115" t="s">
        <v>307</v>
      </c>
      <c r="S23" s="115" t="s">
        <v>305</v>
      </c>
      <c r="T23" s="115" t="s">
        <v>306</v>
      </c>
      <c r="U23" s="115" t="s">
        <v>307</v>
      </c>
      <c r="V23" s="115" t="s">
        <v>305</v>
      </c>
      <c r="W23" s="115" t="s">
        <v>306</v>
      </c>
      <c r="X23" s="115" t="s">
        <v>307</v>
      </c>
      <c r="Y23" s="115" t="s">
        <v>305</v>
      </c>
      <c r="Z23" s="115" t="s">
        <v>306</v>
      </c>
      <c r="AA23" s="115" t="s">
        <v>307</v>
      </c>
      <c r="AB23" s="115" t="s">
        <v>305</v>
      </c>
      <c r="AC23" s="115" t="s">
        <v>306</v>
      </c>
      <c r="AD23" s="115" t="s">
        <v>307</v>
      </c>
      <c r="AE23" s="115" t="s">
        <v>305</v>
      </c>
      <c r="AF23" s="115" t="s">
        <v>306</v>
      </c>
      <c r="AG23" s="115" t="s">
        <v>307</v>
      </c>
      <c r="AH23" s="115" t="s">
        <v>305</v>
      </c>
      <c r="AI23" s="115" t="s">
        <v>306</v>
      </c>
      <c r="AJ23" s="115" t="s">
        <v>307</v>
      </c>
      <c r="AK23" s="115" t="s">
        <v>305</v>
      </c>
      <c r="AL23" s="115" t="s">
        <v>306</v>
      </c>
      <c r="AM23" s="115" t="s">
        <v>307</v>
      </c>
      <c r="AN23" s="115" t="s">
        <v>305</v>
      </c>
      <c r="AO23" s="115" t="s">
        <v>306</v>
      </c>
      <c r="AP23" s="115" t="s">
        <v>307</v>
      </c>
      <c r="AQ23" s="115" t="s">
        <v>305</v>
      </c>
    </row>
    <row r="24" spans="1:43" ht="27.75" customHeight="1">
      <c r="A24" s="12" t="s">
        <v>327</v>
      </c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>
        <f>10494+8234+13212+59295</f>
        <v>91235</v>
      </c>
      <c r="U24" s="32">
        <f>10494+8234+13194+59295</f>
        <v>91217</v>
      </c>
      <c r="V24" s="91">
        <v>0</v>
      </c>
      <c r="W24" s="105"/>
      <c r="X24" s="105"/>
      <c r="Y24" s="105">
        <v>600</v>
      </c>
      <c r="Z24" s="106"/>
      <c r="AA24" s="105">
        <v>473</v>
      </c>
      <c r="AB24" s="105">
        <v>600</v>
      </c>
      <c r="AC24" s="105"/>
      <c r="AD24" s="105"/>
      <c r="AE24" s="105"/>
      <c r="AF24" s="32"/>
      <c r="AG24" s="32"/>
      <c r="AH24" s="32"/>
      <c r="AI24" s="32"/>
      <c r="AJ24" s="32"/>
      <c r="AK24" s="32"/>
      <c r="AL24" s="32"/>
      <c r="AM24" s="32"/>
      <c r="AN24" s="32"/>
      <c r="AO24" s="160">
        <f aca="true" t="shared" si="0" ref="AO24:AO35">B24+E24+H24+K24+N24+Q24+T24+W24+Z24+AF24+AI24+AL24</f>
        <v>91235</v>
      </c>
      <c r="AP24" s="160">
        <f aca="true" t="shared" si="1" ref="AP24:AP29">C24+F24+I24+L24+O24+R24+U24+X24+AA24+AG24+AJ24+AM24</f>
        <v>91690</v>
      </c>
      <c r="AQ24" s="160">
        <f>D24+G24+J24+M24+P24+S24+V24+Y24+AB24+AH24+AK24+AN24</f>
        <v>1200</v>
      </c>
    </row>
    <row r="25" spans="1:43" ht="27.75" customHeight="1">
      <c r="A25" s="12" t="s">
        <v>322</v>
      </c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91"/>
      <c r="W25" s="105"/>
      <c r="X25" s="105"/>
      <c r="Y25" s="105"/>
      <c r="Z25" s="105"/>
      <c r="AA25" s="105"/>
      <c r="AB25" s="105"/>
      <c r="AC25" s="105"/>
      <c r="AD25" s="105"/>
      <c r="AE25" s="105"/>
      <c r="AF25" s="32"/>
      <c r="AG25" s="32"/>
      <c r="AH25" s="32"/>
      <c r="AI25" s="32"/>
      <c r="AJ25" s="32"/>
      <c r="AK25" s="32"/>
      <c r="AL25" s="32"/>
      <c r="AM25" s="32"/>
      <c r="AN25" s="32"/>
      <c r="AO25" s="160">
        <f t="shared" si="0"/>
        <v>0</v>
      </c>
      <c r="AP25" s="160">
        <f t="shared" si="1"/>
        <v>0</v>
      </c>
      <c r="AQ25" s="160">
        <f aca="true" t="shared" si="2" ref="AQ25:AQ33">D25+G25+J25+M25+P25+S25+V25+Y25+AB25+AH25+AK25+AN25</f>
        <v>0</v>
      </c>
    </row>
    <row r="26" spans="1:43" ht="27.75" customHeight="1">
      <c r="A26" s="12" t="s">
        <v>202</v>
      </c>
      <c r="B26" s="31">
        <v>450</v>
      </c>
      <c r="C26" s="31">
        <v>344</v>
      </c>
      <c r="D26" s="31">
        <v>508</v>
      </c>
      <c r="E26" s="32">
        <v>21</v>
      </c>
      <c r="F26" s="32">
        <v>21</v>
      </c>
      <c r="G26" s="32">
        <v>21</v>
      </c>
      <c r="H26" s="32">
        <v>115</v>
      </c>
      <c r="I26" s="32">
        <v>24</v>
      </c>
      <c r="J26" s="32">
        <v>100</v>
      </c>
      <c r="K26" s="91">
        <v>500</v>
      </c>
      <c r="L26" s="91">
        <v>171</v>
      </c>
      <c r="M26" s="91">
        <v>500</v>
      </c>
      <c r="N26" s="32">
        <v>350</v>
      </c>
      <c r="O26" s="105">
        <v>-312</v>
      </c>
      <c r="P26" s="32">
        <v>300</v>
      </c>
      <c r="Q26" s="32">
        <v>120</v>
      </c>
      <c r="R26" s="32">
        <v>44</v>
      </c>
      <c r="S26" s="32">
        <v>50</v>
      </c>
      <c r="T26" s="32"/>
      <c r="U26" s="32"/>
      <c r="V26" s="91"/>
      <c r="W26" s="107">
        <v>1287</v>
      </c>
      <c r="X26" s="107">
        <v>412</v>
      </c>
      <c r="Y26" s="107">
        <v>1000</v>
      </c>
      <c r="Z26" s="105">
        <v>2811</v>
      </c>
      <c r="AA26" s="105">
        <v>2615</v>
      </c>
      <c r="AB26" s="105">
        <f>900</f>
        <v>900</v>
      </c>
      <c r="AC26" s="105"/>
      <c r="AD26" s="105"/>
      <c r="AE26" s="105">
        <v>3000</v>
      </c>
      <c r="AF26" s="32">
        <v>467</v>
      </c>
      <c r="AG26" s="32">
        <v>386</v>
      </c>
      <c r="AH26" s="32">
        <v>400</v>
      </c>
      <c r="AI26" s="32">
        <v>1562</v>
      </c>
      <c r="AJ26" s="32">
        <v>1131</v>
      </c>
      <c r="AK26" s="32">
        <v>1500</v>
      </c>
      <c r="AL26" s="32"/>
      <c r="AM26" s="32"/>
      <c r="AN26" s="32">
        <v>500</v>
      </c>
      <c r="AO26" s="160">
        <f t="shared" si="0"/>
        <v>7683</v>
      </c>
      <c r="AP26" s="160">
        <f t="shared" si="1"/>
        <v>4836</v>
      </c>
      <c r="AQ26" s="160">
        <f>D26+G26+J26+M26+P26+S26+V26+Y26+AB26+AH26+AK26+AN26+AE26</f>
        <v>8779</v>
      </c>
    </row>
    <row r="27" spans="1:43" ht="27.75" customHeight="1">
      <c r="A27" s="12" t="s">
        <v>203</v>
      </c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>
        <v>1310</v>
      </c>
      <c r="O27" s="32">
        <v>1190</v>
      </c>
      <c r="P27" s="32">
        <v>1310</v>
      </c>
      <c r="Q27" s="32"/>
      <c r="R27" s="32"/>
      <c r="S27" s="32"/>
      <c r="T27" s="32"/>
      <c r="U27" s="32"/>
      <c r="V27" s="91"/>
      <c r="W27" s="105"/>
      <c r="X27" s="105"/>
      <c r="Y27" s="105"/>
      <c r="Z27" s="105"/>
      <c r="AA27" s="105"/>
      <c r="AB27" s="105"/>
      <c r="AC27" s="105"/>
      <c r="AD27" s="105"/>
      <c r="AE27" s="105"/>
      <c r="AF27" s="32"/>
      <c r="AG27" s="32"/>
      <c r="AH27" s="32"/>
      <c r="AI27" s="32"/>
      <c r="AJ27" s="32"/>
      <c r="AK27" s="32"/>
      <c r="AL27" s="32"/>
      <c r="AM27" s="32"/>
      <c r="AN27" s="32"/>
      <c r="AO27" s="160">
        <f t="shared" si="0"/>
        <v>1310</v>
      </c>
      <c r="AP27" s="160">
        <f t="shared" si="1"/>
        <v>1190</v>
      </c>
      <c r="AQ27" s="160">
        <f t="shared" si="2"/>
        <v>1310</v>
      </c>
    </row>
    <row r="28" spans="1:43" ht="27.75" customHeight="1">
      <c r="A28" s="12" t="s">
        <v>208</v>
      </c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91"/>
      <c r="W28" s="105"/>
      <c r="X28" s="105"/>
      <c r="Y28" s="105"/>
      <c r="Z28" s="105"/>
      <c r="AA28" s="105"/>
      <c r="AB28" s="105"/>
      <c r="AC28" s="105"/>
      <c r="AD28" s="105"/>
      <c r="AE28" s="105"/>
      <c r="AF28" s="32"/>
      <c r="AG28" s="32"/>
      <c r="AH28" s="32"/>
      <c r="AI28" s="32"/>
      <c r="AJ28" s="32"/>
      <c r="AK28" s="32"/>
      <c r="AL28" s="32"/>
      <c r="AM28" s="32"/>
      <c r="AN28" s="32"/>
      <c r="AO28" s="160">
        <f t="shared" si="0"/>
        <v>0</v>
      </c>
      <c r="AP28" s="160">
        <f t="shared" si="1"/>
        <v>0</v>
      </c>
      <c r="AQ28" s="160">
        <f t="shared" si="2"/>
        <v>0</v>
      </c>
    </row>
    <row r="29" spans="1:43" ht="27.75" customHeight="1">
      <c r="A29" s="12" t="s">
        <v>204</v>
      </c>
      <c r="B29" s="31"/>
      <c r="C29" s="31"/>
      <c r="D29" s="31"/>
      <c r="E29" s="32"/>
      <c r="F29" s="32"/>
      <c r="G29" s="32"/>
      <c r="H29" s="32"/>
      <c r="I29" s="32"/>
      <c r="J29" s="32"/>
      <c r="K29" s="32">
        <v>330</v>
      </c>
      <c r="L29" s="32">
        <v>440</v>
      </c>
      <c r="M29" s="32">
        <v>500</v>
      </c>
      <c r="N29" s="32">
        <v>25</v>
      </c>
      <c r="O29" s="32">
        <v>7</v>
      </c>
      <c r="P29" s="32"/>
      <c r="Q29" s="32"/>
      <c r="R29" s="32"/>
      <c r="S29" s="32"/>
      <c r="T29" s="32"/>
      <c r="U29" s="32"/>
      <c r="V29" s="91"/>
      <c r="W29" s="32">
        <v>50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160">
        <f t="shared" si="0"/>
        <v>405</v>
      </c>
      <c r="AP29" s="160">
        <f t="shared" si="1"/>
        <v>447</v>
      </c>
      <c r="AQ29" s="160">
        <f t="shared" si="2"/>
        <v>500</v>
      </c>
    </row>
    <row r="30" spans="1:43" ht="27.75" customHeight="1">
      <c r="A30" s="12" t="s">
        <v>205</v>
      </c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9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160">
        <f t="shared" si="0"/>
        <v>0</v>
      </c>
      <c r="AP30" s="160">
        <f aca="true" t="shared" si="3" ref="AP30:AP35">C30+F30+I30+L30+O30+R30+U30+X30+AA30+AG30+AJ30+AM30</f>
        <v>0</v>
      </c>
      <c r="AQ30" s="160">
        <f t="shared" si="2"/>
        <v>0</v>
      </c>
    </row>
    <row r="31" spans="1:43" ht="27.75" customHeight="1">
      <c r="A31" s="12" t="s">
        <v>210</v>
      </c>
      <c r="B31" s="31">
        <v>7</v>
      </c>
      <c r="C31" s="31">
        <v>7</v>
      </c>
      <c r="D31" s="31">
        <v>10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9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160">
        <f t="shared" si="0"/>
        <v>7</v>
      </c>
      <c r="AP31" s="160">
        <f t="shared" si="3"/>
        <v>7</v>
      </c>
      <c r="AQ31" s="160">
        <f t="shared" si="2"/>
        <v>10</v>
      </c>
    </row>
    <row r="32" spans="1:43" ht="27.75" customHeight="1">
      <c r="A32" s="12" t="s">
        <v>206</v>
      </c>
      <c r="B32" s="31"/>
      <c r="C32" s="31"/>
      <c r="D32" s="31"/>
      <c r="E32" s="32"/>
      <c r="F32" s="32"/>
      <c r="G32" s="32"/>
      <c r="H32" s="32"/>
      <c r="I32" s="32"/>
      <c r="J32" s="32"/>
      <c r="K32" s="32">
        <v>1300</v>
      </c>
      <c r="L32" s="32">
        <v>722</v>
      </c>
      <c r="M32" s="32">
        <v>1300</v>
      </c>
      <c r="N32" s="32">
        <v>150</v>
      </c>
      <c r="O32" s="32">
        <v>139</v>
      </c>
      <c r="P32" s="32">
        <v>150</v>
      </c>
      <c r="Q32" s="32">
        <v>35</v>
      </c>
      <c r="R32" s="32">
        <v>87</v>
      </c>
      <c r="S32" s="32">
        <v>90</v>
      </c>
      <c r="T32" s="32"/>
      <c r="U32" s="32"/>
      <c r="V32" s="91"/>
      <c r="W32" s="32">
        <v>500</v>
      </c>
      <c r="X32" s="32">
        <v>63</v>
      </c>
      <c r="Y32" s="32">
        <v>500</v>
      </c>
      <c r="Z32" s="32">
        <v>50</v>
      </c>
      <c r="AA32" s="32">
        <v>55</v>
      </c>
      <c r="AB32" s="32">
        <v>55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160">
        <f t="shared" si="0"/>
        <v>2035</v>
      </c>
      <c r="AP32" s="160">
        <f t="shared" si="3"/>
        <v>1066</v>
      </c>
      <c r="AQ32" s="160">
        <f t="shared" si="2"/>
        <v>2095</v>
      </c>
    </row>
    <row r="33" spans="1:43" ht="27.75" customHeight="1">
      <c r="A33" s="12" t="s">
        <v>207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9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160">
        <f t="shared" si="0"/>
        <v>0</v>
      </c>
      <c r="AP33" s="160">
        <f t="shared" si="3"/>
        <v>0</v>
      </c>
      <c r="AQ33" s="160">
        <f t="shared" si="2"/>
        <v>0</v>
      </c>
    </row>
    <row r="34" spans="1:43" ht="27.75" customHeight="1">
      <c r="A34" s="12" t="s">
        <v>207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116"/>
      <c r="W34" s="31">
        <v>50</v>
      </c>
      <c r="X34" s="31">
        <v>0</v>
      </c>
      <c r="Y34" s="31"/>
      <c r="Z34" s="31">
        <v>60</v>
      </c>
      <c r="AA34" s="31">
        <v>11</v>
      </c>
      <c r="AB34" s="31">
        <v>15</v>
      </c>
      <c r="AC34" s="31"/>
      <c r="AD34" s="31"/>
      <c r="AE34" s="31"/>
      <c r="AF34" s="31">
        <v>65</v>
      </c>
      <c r="AG34" s="31">
        <v>53</v>
      </c>
      <c r="AH34" s="31">
        <v>65</v>
      </c>
      <c r="AI34" s="31"/>
      <c r="AJ34" s="169"/>
      <c r="AK34" s="169"/>
      <c r="AL34" s="169"/>
      <c r="AM34" s="169"/>
      <c r="AN34" s="169"/>
      <c r="AO34" s="175">
        <f t="shared" si="0"/>
        <v>175</v>
      </c>
      <c r="AP34" s="160">
        <f t="shared" si="3"/>
        <v>64</v>
      </c>
      <c r="AQ34" s="160">
        <f>D34+G34+J34+M34+P34+S34+V34+Y34+AB34+AH34+AK34+AN34</f>
        <v>80</v>
      </c>
    </row>
    <row r="35" spans="1:43" s="118" customFormat="1" ht="27.75" customHeight="1">
      <c r="A35" s="139" t="s">
        <v>79</v>
      </c>
      <c r="B35" s="140">
        <f>SUM(B24:B34)</f>
        <v>457</v>
      </c>
      <c r="C35" s="140">
        <f aca="true" t="shared" si="4" ref="C35:AQ35">SUM(C24:C34)</f>
        <v>351</v>
      </c>
      <c r="D35" s="140">
        <f t="shared" si="4"/>
        <v>518</v>
      </c>
      <c r="E35" s="140">
        <f t="shared" si="4"/>
        <v>21</v>
      </c>
      <c r="F35" s="140">
        <f t="shared" si="4"/>
        <v>21</v>
      </c>
      <c r="G35" s="140">
        <f t="shared" si="4"/>
        <v>21</v>
      </c>
      <c r="H35" s="140">
        <f t="shared" si="4"/>
        <v>115</v>
      </c>
      <c r="I35" s="140">
        <f t="shared" si="4"/>
        <v>24</v>
      </c>
      <c r="J35" s="140">
        <f t="shared" si="4"/>
        <v>100</v>
      </c>
      <c r="K35" s="140">
        <f t="shared" si="4"/>
        <v>2130</v>
      </c>
      <c r="L35" s="140">
        <f t="shared" si="4"/>
        <v>1333</v>
      </c>
      <c r="M35" s="140">
        <f t="shared" si="4"/>
        <v>2300</v>
      </c>
      <c r="N35" s="140">
        <f t="shared" si="4"/>
        <v>1835</v>
      </c>
      <c r="O35" s="140">
        <f t="shared" si="4"/>
        <v>1024</v>
      </c>
      <c r="P35" s="140">
        <f t="shared" si="4"/>
        <v>1760</v>
      </c>
      <c r="Q35" s="140">
        <f t="shared" si="4"/>
        <v>155</v>
      </c>
      <c r="R35" s="140">
        <f t="shared" si="4"/>
        <v>131</v>
      </c>
      <c r="S35" s="140">
        <f t="shared" si="4"/>
        <v>140</v>
      </c>
      <c r="T35" s="140">
        <f t="shared" si="4"/>
        <v>91235</v>
      </c>
      <c r="U35" s="140">
        <f t="shared" si="4"/>
        <v>91217</v>
      </c>
      <c r="V35" s="140">
        <f t="shared" si="4"/>
        <v>0</v>
      </c>
      <c r="W35" s="140">
        <f t="shared" si="4"/>
        <v>1887</v>
      </c>
      <c r="X35" s="140">
        <f t="shared" si="4"/>
        <v>475</v>
      </c>
      <c r="Y35" s="140">
        <f t="shared" si="4"/>
        <v>2100</v>
      </c>
      <c r="Z35" s="140">
        <f t="shared" si="4"/>
        <v>2921</v>
      </c>
      <c r="AA35" s="140">
        <f t="shared" si="4"/>
        <v>3154</v>
      </c>
      <c r="AB35" s="140">
        <f t="shared" si="4"/>
        <v>1570</v>
      </c>
      <c r="AC35" s="140"/>
      <c r="AD35" s="140"/>
      <c r="AE35" s="140">
        <f>SUM(AE24:AE34)</f>
        <v>3000</v>
      </c>
      <c r="AF35" s="140">
        <f t="shared" si="4"/>
        <v>532</v>
      </c>
      <c r="AG35" s="140">
        <f t="shared" si="4"/>
        <v>439</v>
      </c>
      <c r="AH35" s="140">
        <f t="shared" si="4"/>
        <v>465</v>
      </c>
      <c r="AI35" s="140">
        <f t="shared" si="4"/>
        <v>1562</v>
      </c>
      <c r="AJ35" s="142">
        <f t="shared" si="4"/>
        <v>1131</v>
      </c>
      <c r="AK35" s="142">
        <f t="shared" si="4"/>
        <v>1500</v>
      </c>
      <c r="AL35" s="142">
        <f t="shared" si="4"/>
        <v>0</v>
      </c>
      <c r="AM35" s="142">
        <f t="shared" si="4"/>
        <v>0</v>
      </c>
      <c r="AN35" s="142">
        <f t="shared" si="4"/>
        <v>500</v>
      </c>
      <c r="AO35" s="195">
        <f t="shared" si="0"/>
        <v>102850</v>
      </c>
      <c r="AP35" s="195">
        <f t="shared" si="3"/>
        <v>99300</v>
      </c>
      <c r="AQ35" s="195">
        <f t="shared" si="4"/>
        <v>13974</v>
      </c>
    </row>
    <row r="36" spans="1:43" ht="12.75" hidden="1">
      <c r="A36" s="36"/>
      <c r="B36" s="46"/>
      <c r="C36" s="46"/>
      <c r="D36" s="4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8"/>
      <c r="AP36" s="160">
        <f aca="true" t="shared" si="5" ref="AP36:AP46">C36+F36+I36+L36+O36+R36+U36+X36+AA36+AG36+AJ36+AM36</f>
        <v>0</v>
      </c>
      <c r="AQ36" s="160">
        <f aca="true" t="shared" si="6" ref="AQ36:AQ46">D36+G36+J36+M36+P36+S36+V36+Y36+AB36+AH36+AK36+AN36</f>
        <v>0</v>
      </c>
    </row>
    <row r="37" spans="1:43" ht="12.75" hidden="1">
      <c r="A37" s="37"/>
      <c r="B37" s="47"/>
      <c r="C37" s="47"/>
      <c r="D37" s="4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3"/>
      <c r="AP37" s="160">
        <f t="shared" si="5"/>
        <v>0</v>
      </c>
      <c r="AQ37" s="160">
        <f t="shared" si="6"/>
        <v>0</v>
      </c>
    </row>
    <row r="38" spans="1:43" ht="12.75" hidden="1">
      <c r="A38" s="39"/>
      <c r="B38" s="48"/>
      <c r="C38" s="48"/>
      <c r="D38" s="48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160">
        <f t="shared" si="5"/>
        <v>0</v>
      </c>
      <c r="AQ38" s="160">
        <f t="shared" si="6"/>
        <v>0</v>
      </c>
    </row>
    <row r="39" spans="1:43" ht="12.75" hidden="1">
      <c r="A39" s="39"/>
      <c r="B39" s="48"/>
      <c r="C39" s="48"/>
      <c r="D39" s="48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160">
        <f t="shared" si="5"/>
        <v>0</v>
      </c>
      <c r="AQ39" s="160">
        <f t="shared" si="6"/>
        <v>0</v>
      </c>
    </row>
    <row r="40" spans="1:43" ht="12.75" hidden="1">
      <c r="A40" s="39"/>
      <c r="B40" s="48"/>
      <c r="C40" s="48"/>
      <c r="D40" s="48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160">
        <f t="shared" si="5"/>
        <v>0</v>
      </c>
      <c r="AQ40" s="160">
        <f t="shared" si="6"/>
        <v>0</v>
      </c>
    </row>
    <row r="41" spans="1:43" ht="12.75" hidden="1">
      <c r="A41" s="39"/>
      <c r="B41" s="48"/>
      <c r="C41" s="48"/>
      <c r="D41" s="4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160">
        <f t="shared" si="5"/>
        <v>0</v>
      </c>
      <c r="AQ41" s="160">
        <f t="shared" si="6"/>
        <v>0</v>
      </c>
    </row>
    <row r="42" spans="1:43" ht="12.75" hidden="1">
      <c r="A42" s="40"/>
      <c r="B42" s="41">
        <f>SUM(B38:B41)</f>
        <v>0</v>
      </c>
      <c r="C42" s="41"/>
      <c r="D42" s="41"/>
      <c r="E42" s="41">
        <f>SUM(E38:E41)</f>
        <v>0</v>
      </c>
      <c r="F42" s="41"/>
      <c r="G42" s="41"/>
      <c r="H42" s="41">
        <f>SUM(H38:H41)</f>
        <v>0</v>
      </c>
      <c r="I42" s="41"/>
      <c r="J42" s="41"/>
      <c r="K42" s="41">
        <f>SUM(K38:K41)</f>
        <v>0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>
        <f>SUM(AO38:AO41)</f>
        <v>0</v>
      </c>
      <c r="AP42" s="160">
        <f t="shared" si="5"/>
        <v>0</v>
      </c>
      <c r="AQ42" s="160">
        <f t="shared" si="6"/>
        <v>0</v>
      </c>
    </row>
    <row r="43" spans="1:43" ht="12.75" hidden="1">
      <c r="A43" s="37"/>
      <c r="B43" s="49"/>
      <c r="C43" s="49"/>
      <c r="D43" s="49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160">
        <f t="shared" si="5"/>
        <v>0</v>
      </c>
      <c r="AQ43" s="160">
        <f t="shared" si="6"/>
        <v>0</v>
      </c>
    </row>
    <row r="44" spans="1:43" ht="12.75" hidden="1">
      <c r="A44" s="40"/>
      <c r="B44" s="41"/>
      <c r="C44" s="41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160">
        <f t="shared" si="5"/>
        <v>0</v>
      </c>
      <c r="AQ44" s="160">
        <f t="shared" si="6"/>
        <v>0</v>
      </c>
    </row>
    <row r="45" spans="1:43" ht="12.75" hidden="1">
      <c r="A45" s="43"/>
      <c r="B45" s="50"/>
      <c r="C45" s="50"/>
      <c r="D45" s="50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160">
        <f t="shared" si="5"/>
        <v>0</v>
      </c>
      <c r="AQ45" s="160">
        <f t="shared" si="6"/>
        <v>0</v>
      </c>
    </row>
    <row r="46" spans="1:43" ht="12.75" hidden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160">
        <f t="shared" si="5"/>
        <v>0</v>
      </c>
      <c r="AQ46" s="160">
        <f t="shared" si="6"/>
        <v>0</v>
      </c>
    </row>
  </sheetData>
  <sheetProtection/>
  <mergeCells count="62">
    <mergeCell ref="N22:O22"/>
    <mergeCell ref="Q22:R22"/>
    <mergeCell ref="T22:U22"/>
    <mergeCell ref="W22:X22"/>
    <mergeCell ref="AO22:AP22"/>
    <mergeCell ref="Z22:AA22"/>
    <mergeCell ref="AF22:AG22"/>
    <mergeCell ref="AI22:AJ22"/>
    <mergeCell ref="AL22:AM22"/>
    <mergeCell ref="AC22:AD22"/>
    <mergeCell ref="AI1:AQ1"/>
    <mergeCell ref="K20:M20"/>
    <mergeCell ref="K21:M21"/>
    <mergeCell ref="H19:J19"/>
    <mergeCell ref="H20:J20"/>
    <mergeCell ref="N19:P19"/>
    <mergeCell ref="A5:AO5"/>
    <mergeCell ref="A6:AO6"/>
    <mergeCell ref="A7:AO7"/>
    <mergeCell ref="B19:D19"/>
    <mergeCell ref="H21:J21"/>
    <mergeCell ref="K19:M19"/>
    <mergeCell ref="B22:C22"/>
    <mergeCell ref="E22:F22"/>
    <mergeCell ref="H22:I22"/>
    <mergeCell ref="K22:L22"/>
    <mergeCell ref="Q19:S19"/>
    <mergeCell ref="Q20:S20"/>
    <mergeCell ref="Q21:S21"/>
    <mergeCell ref="N20:P20"/>
    <mergeCell ref="N21:P21"/>
    <mergeCell ref="A19:A21"/>
    <mergeCell ref="B20:D20"/>
    <mergeCell ref="B21:D21"/>
    <mergeCell ref="E21:G21"/>
    <mergeCell ref="E20:G20"/>
    <mergeCell ref="E19:G19"/>
    <mergeCell ref="T19:V19"/>
    <mergeCell ref="T20:V20"/>
    <mergeCell ref="T21:V21"/>
    <mergeCell ref="W19:Y19"/>
    <mergeCell ref="W20:Y20"/>
    <mergeCell ref="W21:Y21"/>
    <mergeCell ref="AL20:AN20"/>
    <mergeCell ref="AI21:AK21"/>
    <mergeCell ref="AC19:AE19"/>
    <mergeCell ref="AC20:AE20"/>
    <mergeCell ref="AC21:AE21"/>
    <mergeCell ref="Z19:AB19"/>
    <mergeCell ref="Z20:AB20"/>
    <mergeCell ref="Z21:AB21"/>
    <mergeCell ref="AF19:AH19"/>
    <mergeCell ref="AI2:AQ2"/>
    <mergeCell ref="AL21:AN21"/>
    <mergeCell ref="AF20:AH20"/>
    <mergeCell ref="AF21:AH21"/>
    <mergeCell ref="AI19:AK19"/>
    <mergeCell ref="AI20:AK20"/>
    <mergeCell ref="AO19:AQ19"/>
    <mergeCell ref="AO20:AQ20"/>
    <mergeCell ref="AO21:AQ21"/>
    <mergeCell ref="AL19:AN1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8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Y27"/>
  <sheetViews>
    <sheetView zoomScalePageLayoutView="0" workbookViewId="0" topLeftCell="A1">
      <selection activeCell="Q2" sqref="Q2:Y2"/>
    </sheetView>
  </sheetViews>
  <sheetFormatPr defaultColWidth="9.00390625" defaultRowHeight="12.75"/>
  <cols>
    <col min="1" max="1" width="34.125" style="0" customWidth="1"/>
    <col min="2" max="3" width="6.625" style="0" bestFit="1" customWidth="1"/>
    <col min="4" max="4" width="5.625" style="0" bestFit="1" customWidth="1"/>
    <col min="5" max="5" width="5.125" style="0" customWidth="1"/>
    <col min="6" max="6" width="6.125" style="0" customWidth="1"/>
    <col min="7" max="7" width="5.125" style="0" bestFit="1" customWidth="1"/>
    <col min="8" max="8" width="4.625" style="0" customWidth="1"/>
    <col min="9" max="9" width="6.625" style="0" customWidth="1"/>
    <col min="10" max="10" width="5.125" style="0" bestFit="1" customWidth="1"/>
    <col min="11" max="11" width="5.50390625" style="0" customWidth="1"/>
    <col min="12" max="12" width="4.625" style="0" customWidth="1"/>
    <col min="13" max="13" width="5.125" style="0" bestFit="1" customWidth="1"/>
    <col min="14" max="15" width="7.00390625" style="0" bestFit="1" customWidth="1"/>
    <col min="16" max="16" width="6.375" style="0" bestFit="1" customWidth="1"/>
    <col min="17" max="17" width="6.125" style="0" customWidth="1"/>
    <col min="18" max="18" width="6.375" style="0" customWidth="1"/>
    <col min="19" max="19" width="5.125" style="0" bestFit="1" customWidth="1"/>
    <col min="20" max="20" width="4.125" style="0" bestFit="1" customWidth="1"/>
    <col min="21" max="21" width="5.875" style="0" customWidth="1"/>
    <col min="22" max="22" width="5.125" style="0" bestFit="1" customWidth="1"/>
    <col min="23" max="24" width="7.00390625" style="0" bestFit="1" customWidth="1"/>
    <col min="25" max="25" width="8.875" style="0" bestFit="1" customWidth="1"/>
  </cols>
  <sheetData>
    <row r="1" spans="1:25" ht="14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573" t="s">
        <v>178</v>
      </c>
      <c r="U1" s="573"/>
      <c r="V1" s="573"/>
      <c r="W1" s="573"/>
      <c r="X1" s="573"/>
      <c r="Y1" s="573"/>
    </row>
    <row r="2" spans="1:25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73" t="s">
        <v>447</v>
      </c>
      <c r="R2" s="501"/>
      <c r="S2" s="501"/>
      <c r="T2" s="501"/>
      <c r="U2" s="501"/>
      <c r="V2" s="501"/>
      <c r="W2" s="501"/>
      <c r="X2" s="501"/>
      <c r="Y2" s="501"/>
    </row>
    <row r="3" spans="1:25" ht="16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56"/>
      <c r="U3" s="56"/>
      <c r="V3" s="56"/>
      <c r="W3" s="56"/>
      <c r="X3" s="56"/>
      <c r="Y3" s="56"/>
    </row>
    <row r="4" spans="1:25" ht="16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56"/>
      <c r="U4" s="56"/>
      <c r="V4" s="56"/>
      <c r="W4" s="56"/>
      <c r="X4" s="56"/>
      <c r="Y4" s="56"/>
    </row>
    <row r="5" spans="1:25" ht="15.75">
      <c r="A5" s="500" t="s">
        <v>117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</row>
    <row r="6" spans="1:25" ht="15.75">
      <c r="A6" s="512" t="str">
        <f>'Kommunikációs   9-b'!A5:M5</f>
        <v>2013. évi költségvetés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</row>
    <row r="7" spans="1:23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56"/>
      <c r="R7" s="56"/>
      <c r="S7" s="56"/>
      <c r="T7" s="63"/>
      <c r="U7" s="63"/>
      <c r="V7" s="63"/>
      <c r="W7" s="63"/>
    </row>
    <row r="8" spans="1:25" ht="15.75">
      <c r="A8" s="500" t="s">
        <v>417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</row>
    <row r="9" spans="1:25" ht="15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15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Y11" s="56" t="s">
        <v>271</v>
      </c>
    </row>
    <row r="12" spans="1:25" ht="12.75">
      <c r="A12" s="110"/>
      <c r="B12" s="628" t="s">
        <v>146</v>
      </c>
      <c r="C12" s="631"/>
      <c r="D12" s="632"/>
      <c r="E12" s="628" t="s">
        <v>181</v>
      </c>
      <c r="F12" s="631"/>
      <c r="G12" s="632"/>
      <c r="H12" s="628" t="s">
        <v>170</v>
      </c>
      <c r="I12" s="631"/>
      <c r="J12" s="632"/>
      <c r="K12" s="628" t="s">
        <v>75</v>
      </c>
      <c r="L12" s="631"/>
      <c r="M12" s="632"/>
      <c r="N12" s="616" t="s">
        <v>147</v>
      </c>
      <c r="O12" s="617"/>
      <c r="P12" s="618"/>
      <c r="Q12" s="628" t="s">
        <v>258</v>
      </c>
      <c r="R12" s="629"/>
      <c r="S12" s="630"/>
      <c r="T12" s="628" t="s">
        <v>148</v>
      </c>
      <c r="U12" s="631"/>
      <c r="V12" s="632"/>
      <c r="W12" s="616" t="s">
        <v>75</v>
      </c>
      <c r="X12" s="617"/>
      <c r="Y12" s="618"/>
    </row>
    <row r="13" spans="1:25" ht="12.75">
      <c r="A13" s="198" t="s">
        <v>20</v>
      </c>
      <c r="B13" s="619" t="s">
        <v>149</v>
      </c>
      <c r="C13" s="620"/>
      <c r="D13" s="621"/>
      <c r="E13" s="619"/>
      <c r="F13" s="620"/>
      <c r="G13" s="621"/>
      <c r="H13" s="619" t="s">
        <v>171</v>
      </c>
      <c r="I13" s="620"/>
      <c r="J13" s="621"/>
      <c r="K13" s="619" t="s">
        <v>173</v>
      </c>
      <c r="L13" s="620"/>
      <c r="M13" s="621"/>
      <c r="N13" s="613" t="s">
        <v>144</v>
      </c>
      <c r="O13" s="614"/>
      <c r="P13" s="615"/>
      <c r="Q13" s="619" t="s">
        <v>338</v>
      </c>
      <c r="R13" s="620"/>
      <c r="S13" s="621"/>
      <c r="T13" s="619" t="s">
        <v>124</v>
      </c>
      <c r="U13" s="620"/>
      <c r="V13" s="621"/>
      <c r="W13" s="613" t="s">
        <v>150</v>
      </c>
      <c r="X13" s="614"/>
      <c r="Y13" s="615"/>
    </row>
    <row r="14" spans="1:25" ht="12.75">
      <c r="A14" s="25"/>
      <c r="B14" s="622" t="s">
        <v>151</v>
      </c>
      <c r="C14" s="623"/>
      <c r="D14" s="624"/>
      <c r="E14" s="622"/>
      <c r="F14" s="623"/>
      <c r="G14" s="624"/>
      <c r="H14" s="622"/>
      <c r="I14" s="623"/>
      <c r="J14" s="624"/>
      <c r="K14" s="622" t="s">
        <v>144</v>
      </c>
      <c r="L14" s="623"/>
      <c r="M14" s="624"/>
      <c r="N14" s="625" t="s">
        <v>114</v>
      </c>
      <c r="O14" s="626"/>
      <c r="P14" s="627"/>
      <c r="Q14" s="622" t="s">
        <v>259</v>
      </c>
      <c r="R14" s="623"/>
      <c r="S14" s="624"/>
      <c r="T14" s="622" t="s">
        <v>152</v>
      </c>
      <c r="U14" s="623"/>
      <c r="V14" s="624"/>
      <c r="W14" s="625" t="s">
        <v>144</v>
      </c>
      <c r="X14" s="626"/>
      <c r="Y14" s="627"/>
    </row>
    <row r="15" spans="1:25" ht="12.75">
      <c r="A15" s="23"/>
      <c r="B15" s="572">
        <v>2012</v>
      </c>
      <c r="C15" s="572"/>
      <c r="D15" s="194">
        <v>2013</v>
      </c>
      <c r="E15" s="572">
        <v>2012</v>
      </c>
      <c r="F15" s="572"/>
      <c r="G15" s="194">
        <v>2013</v>
      </c>
      <c r="H15" s="572">
        <v>2012</v>
      </c>
      <c r="I15" s="572"/>
      <c r="J15" s="194">
        <v>2013</v>
      </c>
      <c r="K15" s="572">
        <v>2012</v>
      </c>
      <c r="L15" s="572"/>
      <c r="M15" s="194">
        <v>2013</v>
      </c>
      <c r="N15" s="572">
        <v>2012</v>
      </c>
      <c r="O15" s="572"/>
      <c r="P15" s="194">
        <v>2013</v>
      </c>
      <c r="Q15" s="633">
        <v>2012</v>
      </c>
      <c r="R15" s="633"/>
      <c r="S15" s="199">
        <v>2013</v>
      </c>
      <c r="T15" s="634">
        <v>2012</v>
      </c>
      <c r="U15" s="572"/>
      <c r="V15" s="194">
        <v>2013</v>
      </c>
      <c r="W15" s="572">
        <v>2012</v>
      </c>
      <c r="X15" s="572"/>
      <c r="Y15" s="194">
        <v>2013</v>
      </c>
    </row>
    <row r="16" spans="1:25" ht="27.75" customHeight="1">
      <c r="A16" s="23"/>
      <c r="B16" s="196" t="s">
        <v>306</v>
      </c>
      <c r="C16" s="196" t="s">
        <v>307</v>
      </c>
      <c r="D16" s="196" t="s">
        <v>305</v>
      </c>
      <c r="E16" s="196" t="s">
        <v>306</v>
      </c>
      <c r="F16" s="196" t="s">
        <v>307</v>
      </c>
      <c r="G16" s="196" t="s">
        <v>305</v>
      </c>
      <c r="H16" s="196" t="s">
        <v>306</v>
      </c>
      <c r="I16" s="196" t="s">
        <v>307</v>
      </c>
      <c r="J16" s="196" t="s">
        <v>305</v>
      </c>
      <c r="K16" s="196" t="s">
        <v>306</v>
      </c>
      <c r="L16" s="196" t="s">
        <v>307</v>
      </c>
      <c r="M16" s="196" t="s">
        <v>305</v>
      </c>
      <c r="N16" s="196" t="s">
        <v>306</v>
      </c>
      <c r="O16" s="196" t="s">
        <v>307</v>
      </c>
      <c r="P16" s="196" t="s">
        <v>305</v>
      </c>
      <c r="Q16" s="196" t="s">
        <v>306</v>
      </c>
      <c r="R16" s="196" t="s">
        <v>307</v>
      </c>
      <c r="S16" s="196" t="s">
        <v>305</v>
      </c>
      <c r="T16" s="196" t="s">
        <v>306</v>
      </c>
      <c r="U16" s="196" t="s">
        <v>307</v>
      </c>
      <c r="V16" s="196" t="s">
        <v>305</v>
      </c>
      <c r="W16" s="196" t="s">
        <v>306</v>
      </c>
      <c r="X16" s="196" t="s">
        <v>307</v>
      </c>
      <c r="Y16" s="196" t="s">
        <v>305</v>
      </c>
    </row>
    <row r="17" spans="1:25" ht="27.75" customHeight="1">
      <c r="A17" s="12" t="s">
        <v>200</v>
      </c>
      <c r="B17" s="25">
        <f>2623+2223+3567+15983</f>
        <v>24396</v>
      </c>
      <c r="C17" s="25">
        <v>24548</v>
      </c>
      <c r="D17" s="190">
        <f>('KÉSZLETBESZ. 9-a'!AE15+'Kommunikációs   9-b'!M15+'SZOLGÁLTATÁS 9-c'!AQ24)*27%</f>
        <v>324</v>
      </c>
      <c r="E17" s="25"/>
      <c r="F17" s="25"/>
      <c r="G17" s="25"/>
      <c r="H17" s="25"/>
      <c r="I17" s="25"/>
      <c r="J17" s="25"/>
      <c r="K17" s="25"/>
      <c r="L17" s="25"/>
      <c r="M17" s="25"/>
      <c r="N17" s="159">
        <f>B17+E17+H17+K17</f>
        <v>24396</v>
      </c>
      <c r="O17" s="159">
        <f>C17+F17+I17+L17</f>
        <v>24548</v>
      </c>
      <c r="P17" s="197">
        <f>D17+G17+J17+M17</f>
        <v>324</v>
      </c>
      <c r="Q17" s="25"/>
      <c r="R17" s="25"/>
      <c r="S17" s="25"/>
      <c r="T17" s="25"/>
      <c r="U17" s="112"/>
      <c r="V17" s="112"/>
      <c r="W17" s="200">
        <f>N17+Q17+T17</f>
        <v>24396</v>
      </c>
      <c r="X17" s="200">
        <f>O17+R17+U17</f>
        <v>24548</v>
      </c>
      <c r="Y17" s="201">
        <f>P17+S17+V17</f>
        <v>324</v>
      </c>
    </row>
    <row r="18" spans="1:25" ht="27.75" customHeight="1">
      <c r="A18" s="12" t="s">
        <v>201</v>
      </c>
      <c r="B18" s="22"/>
      <c r="C18" s="22"/>
      <c r="D18" s="190">
        <f>('KÉSZLETBESZ. 9-a'!AE16+'Kommunikációs   9-b'!M16+'SZOLGÁLTATÁS 9-c'!AQ25)*27%</f>
        <v>89.10000000000001</v>
      </c>
      <c r="E18" s="23"/>
      <c r="F18" s="23"/>
      <c r="G18" s="23"/>
      <c r="H18" s="23"/>
      <c r="I18" s="25"/>
      <c r="J18" s="25"/>
      <c r="K18" s="25"/>
      <c r="L18" s="25"/>
      <c r="M18" s="25"/>
      <c r="N18" s="159">
        <f aca="true" t="shared" si="0" ref="N18:N26">B18+E18+H18+K18</f>
        <v>0</v>
      </c>
      <c r="O18" s="159">
        <f aca="true" t="shared" si="1" ref="O18:O26">C18+F18+I18+L18</f>
        <v>0</v>
      </c>
      <c r="P18" s="197">
        <f aca="true" t="shared" si="2" ref="P18:P26">D18+G18+J18+M18</f>
        <v>89.10000000000001</v>
      </c>
      <c r="Q18" s="23"/>
      <c r="R18" s="23"/>
      <c r="S18" s="23"/>
      <c r="T18" s="22"/>
      <c r="U18" s="113"/>
      <c r="V18" s="113"/>
      <c r="W18" s="200">
        <f aca="true" t="shared" si="3" ref="W18:W26">N18+Q18+T18</f>
        <v>0</v>
      </c>
      <c r="X18" s="200">
        <f aca="true" t="shared" si="4" ref="X18:X26">O18+R18+U18</f>
        <v>0</v>
      </c>
      <c r="Y18" s="201">
        <f aca="true" t="shared" si="5" ref="Y18:Y26">P18+S18+V18</f>
        <v>89.10000000000001</v>
      </c>
    </row>
    <row r="19" spans="1:25" ht="27.75" customHeight="1">
      <c r="A19" s="12" t="s">
        <v>202</v>
      </c>
      <c r="B19" s="71">
        <v>2426</v>
      </c>
      <c r="C19" s="71">
        <v>896</v>
      </c>
      <c r="D19" s="190">
        <f>('KÉSZLETBESZ. 9-a'!AE17+'Kommunikációs   9-b'!M16+'SZOLGÁLTATÁS 9-c'!AQ26)*27%</f>
        <v>2872.8</v>
      </c>
      <c r="E19" s="23">
        <v>20</v>
      </c>
      <c r="F19" s="23">
        <v>10</v>
      </c>
      <c r="G19" s="23">
        <v>50</v>
      </c>
      <c r="H19" s="23"/>
      <c r="I19" s="25"/>
      <c r="J19" s="25"/>
      <c r="K19" s="25">
        <v>40</v>
      </c>
      <c r="L19" s="25">
        <v>20</v>
      </c>
      <c r="M19" s="25">
        <v>40</v>
      </c>
      <c r="N19" s="159">
        <f t="shared" si="0"/>
        <v>2486</v>
      </c>
      <c r="O19" s="159">
        <f t="shared" si="1"/>
        <v>926</v>
      </c>
      <c r="P19" s="197">
        <f t="shared" si="2"/>
        <v>2962.8</v>
      </c>
      <c r="Q19" s="23">
        <v>5</v>
      </c>
      <c r="R19" s="23">
        <v>20</v>
      </c>
      <c r="S19" s="23"/>
      <c r="T19" s="23">
        <v>546</v>
      </c>
      <c r="U19" s="112">
        <v>319</v>
      </c>
      <c r="V19" s="112">
        <v>320</v>
      </c>
      <c r="W19" s="200">
        <f t="shared" si="3"/>
        <v>3037</v>
      </c>
      <c r="X19" s="200">
        <f t="shared" si="4"/>
        <v>1265</v>
      </c>
      <c r="Y19" s="201">
        <f t="shared" si="5"/>
        <v>3282.8</v>
      </c>
    </row>
    <row r="20" spans="1:25" ht="27.75" customHeight="1">
      <c r="A20" s="12" t="s">
        <v>203</v>
      </c>
      <c r="B20" s="23">
        <v>354</v>
      </c>
      <c r="C20" s="23">
        <v>321</v>
      </c>
      <c r="D20" s="190">
        <f>'SZOLGÁLTATÁS 9-c'!AQ27*27%</f>
        <v>353.70000000000005</v>
      </c>
      <c r="E20" s="23"/>
      <c r="F20" s="23"/>
      <c r="G20" s="23"/>
      <c r="H20" s="23"/>
      <c r="I20" s="25"/>
      <c r="J20" s="25"/>
      <c r="K20" s="25"/>
      <c r="L20" s="25"/>
      <c r="M20" s="25"/>
      <c r="N20" s="159">
        <f t="shared" si="0"/>
        <v>354</v>
      </c>
      <c r="O20" s="159">
        <f t="shared" si="1"/>
        <v>321</v>
      </c>
      <c r="P20" s="197">
        <f t="shared" si="2"/>
        <v>353.70000000000005</v>
      </c>
      <c r="Q20" s="23"/>
      <c r="R20" s="23"/>
      <c r="S20" s="23"/>
      <c r="T20" s="23"/>
      <c r="U20" s="112"/>
      <c r="V20" s="112"/>
      <c r="W20" s="200">
        <f t="shared" si="3"/>
        <v>354</v>
      </c>
      <c r="X20" s="200">
        <f t="shared" si="4"/>
        <v>321</v>
      </c>
      <c r="Y20" s="201">
        <f t="shared" si="5"/>
        <v>353.70000000000005</v>
      </c>
    </row>
    <row r="21" spans="1:25" ht="27.75" customHeight="1">
      <c r="A21" s="12" t="s">
        <v>208</v>
      </c>
      <c r="B21" s="23"/>
      <c r="C21" s="23"/>
      <c r="D21" s="190">
        <f>('KÉSZLETBESZ. 9-a'!AE19+'Kommunikációs   9-b'!M18+'SZOLGÁLTATÁS 9-c'!AQ28)*27%</f>
        <v>0</v>
      </c>
      <c r="E21" s="23"/>
      <c r="F21" s="23"/>
      <c r="G21" s="23"/>
      <c r="H21" s="23"/>
      <c r="I21" s="25"/>
      <c r="J21" s="25"/>
      <c r="K21" s="25"/>
      <c r="L21" s="25"/>
      <c r="M21" s="25"/>
      <c r="N21" s="159">
        <f t="shared" si="0"/>
        <v>0</v>
      </c>
      <c r="O21" s="159">
        <f t="shared" si="1"/>
        <v>0</v>
      </c>
      <c r="P21" s="197">
        <f t="shared" si="2"/>
        <v>0</v>
      </c>
      <c r="Q21" s="23"/>
      <c r="R21" s="23"/>
      <c r="S21" s="23"/>
      <c r="T21" s="23">
        <v>10</v>
      </c>
      <c r="U21" s="112"/>
      <c r="V21" s="112"/>
      <c r="W21" s="200">
        <v>10</v>
      </c>
      <c r="X21" s="200">
        <f t="shared" si="4"/>
        <v>0</v>
      </c>
      <c r="Y21" s="201">
        <f t="shared" si="5"/>
        <v>0</v>
      </c>
    </row>
    <row r="22" spans="1:25" ht="27.75" customHeight="1">
      <c r="A22" s="12" t="s">
        <v>204</v>
      </c>
      <c r="B22" s="23">
        <v>143</v>
      </c>
      <c r="C22" s="23">
        <v>151</v>
      </c>
      <c r="D22" s="190">
        <f>('KÉSZLETBESZ. 9-a'!AE20+'Kommunikációs   9-b'!M19+'SZOLGÁLTATÁS 9-c'!AQ29)*27%</f>
        <v>184.95000000000002</v>
      </c>
      <c r="E22" s="23"/>
      <c r="F22" s="23"/>
      <c r="G22" s="23"/>
      <c r="H22" s="23"/>
      <c r="I22" s="25"/>
      <c r="J22" s="25"/>
      <c r="K22" s="25"/>
      <c r="L22" s="25"/>
      <c r="M22" s="25"/>
      <c r="N22" s="159">
        <f t="shared" si="0"/>
        <v>143</v>
      </c>
      <c r="O22" s="159">
        <f t="shared" si="1"/>
        <v>151</v>
      </c>
      <c r="P22" s="197">
        <f t="shared" si="2"/>
        <v>184.95000000000002</v>
      </c>
      <c r="Q22" s="23"/>
      <c r="R22" s="23"/>
      <c r="S22" s="23"/>
      <c r="T22" s="23"/>
      <c r="U22" s="112"/>
      <c r="V22" s="112"/>
      <c r="W22" s="200">
        <f t="shared" si="3"/>
        <v>143</v>
      </c>
      <c r="X22" s="200">
        <f t="shared" si="4"/>
        <v>151</v>
      </c>
      <c r="Y22" s="201">
        <f t="shared" si="5"/>
        <v>184.95000000000002</v>
      </c>
    </row>
    <row r="23" spans="1:25" ht="27.75" customHeight="1">
      <c r="A23" s="12" t="s">
        <v>205</v>
      </c>
      <c r="B23" s="23">
        <v>35</v>
      </c>
      <c r="C23" s="23"/>
      <c r="D23" s="190"/>
      <c r="E23" s="23"/>
      <c r="F23" s="23"/>
      <c r="G23" s="23"/>
      <c r="H23" s="23"/>
      <c r="I23" s="25"/>
      <c r="J23" s="25"/>
      <c r="K23" s="25"/>
      <c r="L23" s="25"/>
      <c r="M23" s="25"/>
      <c r="N23" s="159">
        <f t="shared" si="0"/>
        <v>35</v>
      </c>
      <c r="O23" s="159">
        <f t="shared" si="1"/>
        <v>0</v>
      </c>
      <c r="P23" s="197">
        <f t="shared" si="2"/>
        <v>0</v>
      </c>
      <c r="Q23" s="23"/>
      <c r="R23" s="23"/>
      <c r="S23" s="23"/>
      <c r="T23" s="23"/>
      <c r="U23" s="112"/>
      <c r="V23" s="112"/>
      <c r="W23" s="202">
        <f t="shared" si="3"/>
        <v>35</v>
      </c>
      <c r="X23" s="202">
        <f t="shared" si="4"/>
        <v>0</v>
      </c>
      <c r="Y23" s="201">
        <f t="shared" si="5"/>
        <v>0</v>
      </c>
    </row>
    <row r="24" spans="1:25" ht="27.75" customHeight="1">
      <c r="A24" s="12" t="s">
        <v>210</v>
      </c>
      <c r="B24" s="23">
        <v>35</v>
      </c>
      <c r="C24" s="23">
        <v>19</v>
      </c>
      <c r="D24" s="190">
        <f>('KÉSZLETBESZ. 9-a'!AE22+'Kommunikációs   9-b'!M21+'SZOLGÁLTATÁS 9-c'!AQ31)*27%</f>
        <v>62.1</v>
      </c>
      <c r="E24" s="23"/>
      <c r="F24" s="23"/>
      <c r="G24" s="23"/>
      <c r="H24" s="23"/>
      <c r="I24" s="25"/>
      <c r="J24" s="25"/>
      <c r="K24" s="25"/>
      <c r="L24" s="25"/>
      <c r="M24" s="25"/>
      <c r="N24" s="159">
        <f t="shared" si="0"/>
        <v>35</v>
      </c>
      <c r="O24" s="159">
        <f t="shared" si="1"/>
        <v>19</v>
      </c>
      <c r="P24" s="197">
        <f t="shared" si="2"/>
        <v>62.1</v>
      </c>
      <c r="Q24" s="23"/>
      <c r="R24" s="23"/>
      <c r="S24" s="23"/>
      <c r="T24" s="23"/>
      <c r="U24" s="112"/>
      <c r="V24" s="112"/>
      <c r="W24" s="202">
        <f t="shared" si="3"/>
        <v>35</v>
      </c>
      <c r="X24" s="202">
        <f t="shared" si="4"/>
        <v>19</v>
      </c>
      <c r="Y24" s="201">
        <f t="shared" si="5"/>
        <v>62.1</v>
      </c>
    </row>
    <row r="25" spans="1:25" ht="27.75" customHeight="1">
      <c r="A25" s="12" t="s">
        <v>206</v>
      </c>
      <c r="B25" s="23">
        <v>779</v>
      </c>
      <c r="C25" s="23">
        <v>352</v>
      </c>
      <c r="D25" s="190">
        <f>('KÉSZLETBESZ. 9-a'!AE23+'Kommunikációs   9-b'!M22+'SZOLGÁLTATÁS 9-c'!AQ32)*27%</f>
        <v>862.6500000000001</v>
      </c>
      <c r="E25" s="23"/>
      <c r="F25" s="23"/>
      <c r="G25" s="23"/>
      <c r="H25" s="23"/>
      <c r="I25" s="25"/>
      <c r="J25" s="25"/>
      <c r="K25" s="25"/>
      <c r="L25" s="25"/>
      <c r="M25" s="25"/>
      <c r="N25" s="159">
        <f t="shared" si="0"/>
        <v>779</v>
      </c>
      <c r="O25" s="159">
        <f t="shared" si="1"/>
        <v>352</v>
      </c>
      <c r="P25" s="197">
        <f t="shared" si="2"/>
        <v>862.6500000000001</v>
      </c>
      <c r="Q25" s="23"/>
      <c r="R25" s="23"/>
      <c r="S25" s="23"/>
      <c r="T25" s="23"/>
      <c r="U25" s="112"/>
      <c r="V25" s="112"/>
      <c r="W25" s="202">
        <f t="shared" si="3"/>
        <v>779</v>
      </c>
      <c r="X25" s="202">
        <f t="shared" si="4"/>
        <v>352</v>
      </c>
      <c r="Y25" s="201">
        <f t="shared" si="5"/>
        <v>862.6500000000001</v>
      </c>
    </row>
    <row r="26" spans="1:25" ht="27.75" customHeight="1">
      <c r="A26" s="12" t="s">
        <v>207</v>
      </c>
      <c r="B26" s="23">
        <v>47</v>
      </c>
      <c r="C26" s="23">
        <v>17</v>
      </c>
      <c r="D26" s="190">
        <f>('KÉSZLETBESZ. 9-a'!AE24+'Kommunikációs   9-b'!M23+'SZOLGÁLTATÁS 9-c'!AQ34)*27%</f>
        <v>21.6</v>
      </c>
      <c r="E26" s="23"/>
      <c r="F26" s="23"/>
      <c r="G26" s="23"/>
      <c r="H26" s="23"/>
      <c r="I26" s="25"/>
      <c r="J26" s="25"/>
      <c r="K26" s="25"/>
      <c r="L26" s="25"/>
      <c r="M26" s="25"/>
      <c r="N26" s="159">
        <f t="shared" si="0"/>
        <v>47</v>
      </c>
      <c r="O26" s="159">
        <f t="shared" si="1"/>
        <v>17</v>
      </c>
      <c r="P26" s="197">
        <f t="shared" si="2"/>
        <v>21.6</v>
      </c>
      <c r="Q26" s="23"/>
      <c r="R26" s="23"/>
      <c r="S26" s="23"/>
      <c r="T26" s="23"/>
      <c r="U26" s="112"/>
      <c r="V26" s="112"/>
      <c r="W26" s="202">
        <f t="shared" si="3"/>
        <v>47</v>
      </c>
      <c r="X26" s="202">
        <f t="shared" si="4"/>
        <v>17</v>
      </c>
      <c r="Y26" s="201">
        <f t="shared" si="5"/>
        <v>21.6</v>
      </c>
    </row>
    <row r="27" spans="1:25" ht="27.75" customHeight="1" thickBot="1">
      <c r="A27" s="286" t="s">
        <v>79</v>
      </c>
      <c r="B27" s="287">
        <f aca="true" t="shared" si="6" ref="B27:Y27">SUM(B17:B26)</f>
        <v>28215</v>
      </c>
      <c r="C27" s="287">
        <f t="shared" si="6"/>
        <v>26304</v>
      </c>
      <c r="D27" s="287">
        <f t="shared" si="6"/>
        <v>4770.900000000001</v>
      </c>
      <c r="E27" s="287">
        <f t="shared" si="6"/>
        <v>20</v>
      </c>
      <c r="F27" s="287">
        <f t="shared" si="6"/>
        <v>10</v>
      </c>
      <c r="G27" s="287">
        <f t="shared" si="6"/>
        <v>50</v>
      </c>
      <c r="H27" s="287">
        <f t="shared" si="6"/>
        <v>0</v>
      </c>
      <c r="I27" s="287">
        <f t="shared" si="6"/>
        <v>0</v>
      </c>
      <c r="J27" s="287">
        <f t="shared" si="6"/>
        <v>0</v>
      </c>
      <c r="K27" s="287">
        <f t="shared" si="6"/>
        <v>40</v>
      </c>
      <c r="L27" s="287">
        <f t="shared" si="6"/>
        <v>20</v>
      </c>
      <c r="M27" s="287">
        <f t="shared" si="6"/>
        <v>40</v>
      </c>
      <c r="N27" s="287">
        <f t="shared" si="6"/>
        <v>28275</v>
      </c>
      <c r="O27" s="287">
        <f t="shared" si="6"/>
        <v>26334</v>
      </c>
      <c r="P27" s="287">
        <f t="shared" si="6"/>
        <v>4860.900000000001</v>
      </c>
      <c r="Q27" s="287">
        <f t="shared" si="6"/>
        <v>5</v>
      </c>
      <c r="R27" s="287">
        <f t="shared" si="6"/>
        <v>20</v>
      </c>
      <c r="S27" s="287">
        <f t="shared" si="6"/>
        <v>0</v>
      </c>
      <c r="T27" s="287">
        <f t="shared" si="6"/>
        <v>556</v>
      </c>
      <c r="U27" s="287">
        <f t="shared" si="6"/>
        <v>319</v>
      </c>
      <c r="V27" s="287">
        <f t="shared" si="6"/>
        <v>320</v>
      </c>
      <c r="W27" s="287">
        <f t="shared" si="6"/>
        <v>28836</v>
      </c>
      <c r="X27" s="287">
        <f t="shared" si="6"/>
        <v>26673</v>
      </c>
      <c r="Y27" s="287">
        <f t="shared" si="6"/>
        <v>5180.9000000000015</v>
      </c>
    </row>
  </sheetData>
  <sheetProtection/>
  <mergeCells count="37">
    <mergeCell ref="B15:C15"/>
    <mergeCell ref="E15:F15"/>
    <mergeCell ref="H15:I15"/>
    <mergeCell ref="K15:L15"/>
    <mergeCell ref="N15:O15"/>
    <mergeCell ref="Q15:R15"/>
    <mergeCell ref="T15:U15"/>
    <mergeCell ref="W15:X15"/>
    <mergeCell ref="B14:D14"/>
    <mergeCell ref="T1:Y1"/>
    <mergeCell ref="A6:Y6"/>
    <mergeCell ref="A8:Y8"/>
    <mergeCell ref="A5:Y5"/>
    <mergeCell ref="B12:D12"/>
    <mergeCell ref="B13:D13"/>
    <mergeCell ref="K12:M12"/>
    <mergeCell ref="Q14:S14"/>
    <mergeCell ref="T13:V13"/>
    <mergeCell ref="E12:G12"/>
    <mergeCell ref="E13:G13"/>
    <mergeCell ref="E14:G14"/>
    <mergeCell ref="H13:J13"/>
    <mergeCell ref="H14:J14"/>
    <mergeCell ref="H12:J12"/>
    <mergeCell ref="W14:Y14"/>
    <mergeCell ref="Q12:S12"/>
    <mergeCell ref="Q13:S13"/>
    <mergeCell ref="T12:V12"/>
    <mergeCell ref="T14:V14"/>
    <mergeCell ref="K14:M14"/>
    <mergeCell ref="N12:P12"/>
    <mergeCell ref="N13:P13"/>
    <mergeCell ref="N14:P14"/>
    <mergeCell ref="Q2:Y2"/>
    <mergeCell ref="W13:Y13"/>
    <mergeCell ref="W12:Y12"/>
    <mergeCell ref="K13:M13"/>
  </mergeCells>
  <printOptions horizontalCentered="1"/>
  <pageMargins left="1.141732283464567" right="0.9448818897637796" top="0.1968503937007874" bottom="0.984251968503937" header="0.5118110236220472" footer="0.5118110236220472"/>
  <pageSetup horizontalDpi="600" verticalDpi="600" orientation="landscape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6"/>
  <sheetViews>
    <sheetView zoomScalePageLayoutView="0" workbookViewId="0" topLeftCell="A4">
      <selection activeCell="A32" sqref="A32"/>
    </sheetView>
  </sheetViews>
  <sheetFormatPr defaultColWidth="8.375" defaultRowHeight="12.75"/>
  <cols>
    <col min="1" max="1" width="32.50390625" style="53" bestFit="1" customWidth="1"/>
    <col min="2" max="7" width="5.625" style="53" bestFit="1" customWidth="1"/>
    <col min="8" max="9" width="7.625" style="53" bestFit="1" customWidth="1"/>
    <col min="10" max="10" width="6.625" style="53" bestFit="1" customWidth="1"/>
    <col min="11" max="12" width="4.125" style="53" bestFit="1" customWidth="1"/>
    <col min="13" max="13" width="5.125" style="53" bestFit="1" customWidth="1"/>
    <col min="14" max="22" width="6.625" style="53" bestFit="1" customWidth="1"/>
    <col min="23" max="23" width="7.875" style="53" customWidth="1"/>
    <col min="24" max="26" width="5.625" style="53" bestFit="1" customWidth="1"/>
    <col min="27" max="27" width="5.50390625" style="53" customWidth="1"/>
    <col min="28" max="28" width="5.125" style="53" bestFit="1" customWidth="1"/>
    <col min="29" max="29" width="5.00390625" style="53" customWidth="1"/>
    <col min="30" max="30" width="3.00390625" style="53" bestFit="1" customWidth="1"/>
    <col min="31" max="31" width="5.625" style="53" bestFit="1" customWidth="1"/>
    <col min="32" max="33" width="7.625" style="53" bestFit="1" customWidth="1"/>
    <col min="34" max="34" width="8.375" style="53" customWidth="1"/>
    <col min="35" max="16384" width="8.375" style="53" customWidth="1"/>
  </cols>
  <sheetData>
    <row r="1" spans="1:37" ht="15.75">
      <c r="A1" s="638" t="s">
        <v>279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</row>
    <row r="2" spans="1:37" ht="12.75">
      <c r="A2" s="425"/>
      <c r="B2" s="425"/>
      <c r="C2" s="425"/>
      <c r="D2" s="425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642" t="s">
        <v>457</v>
      </c>
      <c r="AI2" s="642"/>
      <c r="AJ2" s="642"/>
      <c r="AK2" s="642"/>
    </row>
    <row r="3" spans="1:37" ht="12.75">
      <c r="A3" s="425"/>
      <c r="B3" s="425"/>
      <c r="C3" s="425"/>
      <c r="D3" s="425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643"/>
      <c r="AI3" s="643"/>
      <c r="AJ3" s="643"/>
      <c r="AK3" s="643"/>
    </row>
    <row r="4" spans="1:37" ht="12.75">
      <c r="A4" s="425"/>
      <c r="B4" s="425"/>
      <c r="C4" s="425"/>
      <c r="D4" s="425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6"/>
      <c r="AI4" s="426"/>
      <c r="AJ4" s="426"/>
      <c r="AK4" s="426"/>
    </row>
    <row r="5" spans="1:37" ht="17.25" customHeight="1">
      <c r="A5" s="425"/>
      <c r="B5" s="425"/>
      <c r="C5" s="425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6"/>
      <c r="AI5" s="426"/>
      <c r="AJ5" s="426"/>
      <c r="AK5" s="426"/>
    </row>
    <row r="6" spans="1:37" ht="15.75">
      <c r="A6" s="639" t="s">
        <v>78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</row>
    <row r="7" spans="1:37" ht="15.75">
      <c r="A7" s="640" t="s">
        <v>379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</row>
    <row r="8" spans="1:37" ht="15.75">
      <c r="A8" s="641" t="s">
        <v>163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</row>
    <row r="9" spans="1:37" ht="15.75">
      <c r="A9" s="427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</row>
    <row r="10" spans="1:37" ht="15.75">
      <c r="A10" s="427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</row>
    <row r="11" spans="1:37" ht="15.75">
      <c r="A11" s="427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</row>
    <row r="12" spans="1:37" ht="15.75">
      <c r="A12" s="427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659" t="s">
        <v>271</v>
      </c>
      <c r="AI12" s="659"/>
      <c r="AJ12" s="659"/>
      <c r="AK12" s="659"/>
    </row>
    <row r="13" spans="1:37" ht="12">
      <c r="A13" s="644" t="s">
        <v>20</v>
      </c>
      <c r="B13" s="635" t="s">
        <v>164</v>
      </c>
      <c r="C13" s="636"/>
      <c r="D13" s="637"/>
      <c r="E13" s="635" t="s">
        <v>165</v>
      </c>
      <c r="F13" s="636"/>
      <c r="G13" s="637"/>
      <c r="H13" s="635" t="s">
        <v>147</v>
      </c>
      <c r="I13" s="636"/>
      <c r="J13" s="637"/>
      <c r="K13" s="635" t="s">
        <v>166</v>
      </c>
      <c r="L13" s="636"/>
      <c r="M13" s="637"/>
      <c r="N13" s="635" t="s">
        <v>35</v>
      </c>
      <c r="O13" s="636"/>
      <c r="P13" s="637"/>
      <c r="Q13" s="635" t="s">
        <v>174</v>
      </c>
      <c r="R13" s="636"/>
      <c r="S13" s="637"/>
      <c r="T13" s="635" t="s">
        <v>329</v>
      </c>
      <c r="U13" s="636"/>
      <c r="V13" s="636"/>
      <c r="W13" s="637"/>
      <c r="X13" s="635" t="s">
        <v>167</v>
      </c>
      <c r="Y13" s="636"/>
      <c r="Z13" s="637"/>
      <c r="AA13" s="635" t="s">
        <v>333</v>
      </c>
      <c r="AB13" s="636"/>
      <c r="AC13" s="637"/>
      <c r="AD13" s="635" t="s">
        <v>197</v>
      </c>
      <c r="AE13" s="636"/>
      <c r="AF13" s="636"/>
      <c r="AG13" s="637"/>
      <c r="AH13" s="647" t="s">
        <v>13</v>
      </c>
      <c r="AI13" s="648"/>
      <c r="AJ13" s="648"/>
      <c r="AK13" s="649"/>
    </row>
    <row r="14" spans="1:37" ht="12">
      <c r="A14" s="645"/>
      <c r="B14" s="650" t="s">
        <v>91</v>
      </c>
      <c r="C14" s="651"/>
      <c r="D14" s="652"/>
      <c r="E14" s="650" t="s">
        <v>168</v>
      </c>
      <c r="F14" s="651"/>
      <c r="G14" s="652"/>
      <c r="H14" s="650" t="s">
        <v>144</v>
      </c>
      <c r="I14" s="651"/>
      <c r="J14" s="652"/>
      <c r="K14" s="650"/>
      <c r="L14" s="651"/>
      <c r="M14" s="652"/>
      <c r="N14" s="650"/>
      <c r="O14" s="651"/>
      <c r="P14" s="652"/>
      <c r="Q14" s="650" t="s">
        <v>382</v>
      </c>
      <c r="R14" s="651"/>
      <c r="S14" s="652"/>
      <c r="T14" s="650" t="s">
        <v>196</v>
      </c>
      <c r="U14" s="651"/>
      <c r="V14" s="651"/>
      <c r="W14" s="652"/>
      <c r="X14" s="650" t="s">
        <v>332</v>
      </c>
      <c r="Y14" s="651"/>
      <c r="Z14" s="652"/>
      <c r="AA14" s="650" t="s">
        <v>334</v>
      </c>
      <c r="AB14" s="651"/>
      <c r="AC14" s="652"/>
      <c r="AD14" s="650"/>
      <c r="AE14" s="651"/>
      <c r="AF14" s="651"/>
      <c r="AG14" s="652"/>
      <c r="AH14" s="653"/>
      <c r="AI14" s="654"/>
      <c r="AJ14" s="654"/>
      <c r="AK14" s="655"/>
    </row>
    <row r="15" spans="1:37" ht="12">
      <c r="A15" s="645"/>
      <c r="B15" s="650"/>
      <c r="C15" s="651"/>
      <c r="D15" s="652"/>
      <c r="E15" s="650" t="s">
        <v>169</v>
      </c>
      <c r="F15" s="651"/>
      <c r="G15" s="652"/>
      <c r="H15" s="650"/>
      <c r="I15" s="651"/>
      <c r="J15" s="652"/>
      <c r="K15" s="650"/>
      <c r="L15" s="651"/>
      <c r="M15" s="652"/>
      <c r="N15" s="650"/>
      <c r="O15" s="651"/>
      <c r="P15" s="652"/>
      <c r="Q15" s="650" t="s">
        <v>328</v>
      </c>
      <c r="R15" s="651"/>
      <c r="S15" s="652"/>
      <c r="T15" s="650" t="s">
        <v>330</v>
      </c>
      <c r="U15" s="651"/>
      <c r="V15" s="651"/>
      <c r="W15" s="652"/>
      <c r="X15" s="650" t="s">
        <v>91</v>
      </c>
      <c r="Y15" s="651"/>
      <c r="Z15" s="652"/>
      <c r="AA15" s="650" t="s">
        <v>331</v>
      </c>
      <c r="AB15" s="651"/>
      <c r="AC15" s="652"/>
      <c r="AD15" s="650"/>
      <c r="AE15" s="651"/>
      <c r="AF15" s="651"/>
      <c r="AG15" s="652"/>
      <c r="AH15" s="653"/>
      <c r="AI15" s="654"/>
      <c r="AJ15" s="654"/>
      <c r="AK15" s="655"/>
    </row>
    <row r="16" spans="1:37" ht="12.75">
      <c r="A16" s="645"/>
      <c r="B16" s="656">
        <v>2012</v>
      </c>
      <c r="C16" s="656"/>
      <c r="D16" s="429">
        <v>2013</v>
      </c>
      <c r="E16" s="656">
        <v>2012</v>
      </c>
      <c r="F16" s="656"/>
      <c r="G16" s="429">
        <v>2013</v>
      </c>
      <c r="H16" s="656">
        <v>2012</v>
      </c>
      <c r="I16" s="656"/>
      <c r="J16" s="429">
        <v>2013</v>
      </c>
      <c r="K16" s="656">
        <v>2012</v>
      </c>
      <c r="L16" s="656"/>
      <c r="M16" s="429">
        <v>2013</v>
      </c>
      <c r="N16" s="656">
        <v>2012</v>
      </c>
      <c r="O16" s="656"/>
      <c r="P16" s="429">
        <v>2013</v>
      </c>
      <c r="Q16" s="656">
        <v>2012</v>
      </c>
      <c r="R16" s="656"/>
      <c r="S16" s="429">
        <v>2013</v>
      </c>
      <c r="T16" s="656">
        <v>2012</v>
      </c>
      <c r="U16" s="656"/>
      <c r="V16" s="657">
        <v>2013</v>
      </c>
      <c r="W16" s="658"/>
      <c r="X16" s="656">
        <v>2012</v>
      </c>
      <c r="Y16" s="656"/>
      <c r="Z16" s="429">
        <v>2013</v>
      </c>
      <c r="AA16" s="656">
        <v>2012</v>
      </c>
      <c r="AB16" s="656"/>
      <c r="AC16" s="429">
        <v>2013</v>
      </c>
      <c r="AD16" s="656">
        <v>2012</v>
      </c>
      <c r="AE16" s="656"/>
      <c r="AF16" s="657">
        <v>2013</v>
      </c>
      <c r="AG16" s="658"/>
      <c r="AH16" s="656">
        <v>2012</v>
      </c>
      <c r="AI16" s="656"/>
      <c r="AJ16" s="657">
        <v>2013</v>
      </c>
      <c r="AK16" s="658"/>
    </row>
    <row r="17" spans="1:37" ht="19.5" customHeight="1">
      <c r="A17" s="646"/>
      <c r="B17" s="430" t="s">
        <v>306</v>
      </c>
      <c r="C17" s="430" t="s">
        <v>307</v>
      </c>
      <c r="D17" s="430" t="s">
        <v>305</v>
      </c>
      <c r="E17" s="430" t="s">
        <v>306</v>
      </c>
      <c r="F17" s="430" t="s">
        <v>307</v>
      </c>
      <c r="G17" s="430" t="s">
        <v>305</v>
      </c>
      <c r="H17" s="430" t="s">
        <v>306</v>
      </c>
      <c r="I17" s="430" t="s">
        <v>307</v>
      </c>
      <c r="J17" s="430" t="s">
        <v>305</v>
      </c>
      <c r="K17" s="430" t="s">
        <v>306</v>
      </c>
      <c r="L17" s="430" t="s">
        <v>307</v>
      </c>
      <c r="M17" s="430" t="s">
        <v>305</v>
      </c>
      <c r="N17" s="430" t="s">
        <v>306</v>
      </c>
      <c r="O17" s="430" t="s">
        <v>307</v>
      </c>
      <c r="P17" s="430" t="s">
        <v>305</v>
      </c>
      <c r="Q17" s="430" t="s">
        <v>306</v>
      </c>
      <c r="R17" s="430" t="s">
        <v>307</v>
      </c>
      <c r="S17" s="430" t="s">
        <v>305</v>
      </c>
      <c r="T17" s="430" t="s">
        <v>306</v>
      </c>
      <c r="U17" s="430" t="s">
        <v>307</v>
      </c>
      <c r="V17" s="430" t="s">
        <v>305</v>
      </c>
      <c r="W17" s="431" t="s">
        <v>441</v>
      </c>
      <c r="X17" s="430" t="s">
        <v>306</v>
      </c>
      <c r="Y17" s="430" t="s">
        <v>307</v>
      </c>
      <c r="Z17" s="430" t="s">
        <v>305</v>
      </c>
      <c r="AA17" s="430" t="s">
        <v>306</v>
      </c>
      <c r="AB17" s="430" t="s">
        <v>307</v>
      </c>
      <c r="AC17" s="430" t="s">
        <v>305</v>
      </c>
      <c r="AD17" s="430" t="s">
        <v>306</v>
      </c>
      <c r="AE17" s="430" t="s">
        <v>307</v>
      </c>
      <c r="AF17" s="430" t="s">
        <v>440</v>
      </c>
      <c r="AG17" s="430" t="s">
        <v>441</v>
      </c>
      <c r="AH17" s="430" t="s">
        <v>306</v>
      </c>
      <c r="AI17" s="430" t="s">
        <v>307</v>
      </c>
      <c r="AJ17" s="430" t="s">
        <v>440</v>
      </c>
      <c r="AK17" s="430" t="s">
        <v>441</v>
      </c>
    </row>
    <row r="18" spans="1:37" ht="19.5" customHeight="1">
      <c r="A18" s="432" t="s">
        <v>200</v>
      </c>
      <c r="B18" s="433"/>
      <c r="C18" s="433"/>
      <c r="D18" s="433"/>
      <c r="E18" s="434"/>
      <c r="F18" s="434"/>
      <c r="G18" s="434"/>
      <c r="H18" s="435">
        <v>115631</v>
      </c>
      <c r="I18" s="435">
        <v>116238</v>
      </c>
      <c r="J18" s="435">
        <v>1524</v>
      </c>
      <c r="K18" s="436"/>
      <c r="L18" s="436"/>
      <c r="M18" s="436"/>
      <c r="N18" s="436"/>
      <c r="O18" s="436"/>
      <c r="P18" s="436"/>
      <c r="Q18" s="436"/>
      <c r="R18" s="436"/>
      <c r="S18" s="436"/>
      <c r="T18" s="437"/>
      <c r="U18" s="433"/>
      <c r="V18" s="433"/>
      <c r="W18" s="438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9">
        <v>115631</v>
      </c>
      <c r="AI18" s="439">
        <v>116238</v>
      </c>
      <c r="AJ18" s="439">
        <v>1524</v>
      </c>
      <c r="AK18" s="439">
        <v>1524</v>
      </c>
    </row>
    <row r="19" spans="1:37" ht="19.5" customHeight="1">
      <c r="A19" s="432" t="s">
        <v>201</v>
      </c>
      <c r="B19" s="433"/>
      <c r="C19" s="433"/>
      <c r="D19" s="433"/>
      <c r="E19" s="434"/>
      <c r="F19" s="434"/>
      <c r="G19" s="434"/>
      <c r="H19" s="435">
        <v>0</v>
      </c>
      <c r="I19" s="435">
        <v>0</v>
      </c>
      <c r="J19" s="435">
        <v>89.1</v>
      </c>
      <c r="K19" s="436"/>
      <c r="L19" s="436"/>
      <c r="M19" s="436"/>
      <c r="N19" s="436"/>
      <c r="O19" s="436"/>
      <c r="P19" s="436"/>
      <c r="Q19" s="436"/>
      <c r="R19" s="436"/>
      <c r="S19" s="436"/>
      <c r="T19" s="437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9">
        <v>0</v>
      </c>
      <c r="AI19" s="439">
        <v>0</v>
      </c>
      <c r="AJ19" s="439">
        <v>89</v>
      </c>
      <c r="AK19" s="439">
        <v>89.1</v>
      </c>
    </row>
    <row r="20" spans="1:37" s="288" customFormat="1" ht="19.5" customHeight="1">
      <c r="A20" s="432" t="s">
        <v>202</v>
      </c>
      <c r="B20" s="437">
        <v>2356</v>
      </c>
      <c r="C20" s="437">
        <v>2326</v>
      </c>
      <c r="D20" s="437">
        <v>2472</v>
      </c>
      <c r="E20" s="436">
        <v>630.72</v>
      </c>
      <c r="F20" s="436">
        <v>623.78</v>
      </c>
      <c r="G20" s="436">
        <v>667.44</v>
      </c>
      <c r="H20" s="435">
        <v>13188</v>
      </c>
      <c r="I20" s="435">
        <v>7418</v>
      </c>
      <c r="J20" s="435">
        <v>13922.8</v>
      </c>
      <c r="K20" s="436">
        <v>250</v>
      </c>
      <c r="L20" s="436">
        <v>240</v>
      </c>
      <c r="M20" s="436">
        <v>0</v>
      </c>
      <c r="N20" s="436">
        <v>66208</v>
      </c>
      <c r="O20" s="436">
        <v>65378</v>
      </c>
      <c r="P20" s="436">
        <v>19500</v>
      </c>
      <c r="Q20" s="436">
        <v>19139</v>
      </c>
      <c r="R20" s="436">
        <v>19139</v>
      </c>
      <c r="S20" s="436">
        <v>10706</v>
      </c>
      <c r="T20" s="437">
        <v>19607</v>
      </c>
      <c r="U20" s="437">
        <v>18345</v>
      </c>
      <c r="V20" s="437">
        <v>15039</v>
      </c>
      <c r="W20" s="437">
        <v>13211</v>
      </c>
      <c r="X20" s="437">
        <v>3252</v>
      </c>
      <c r="Y20" s="437">
        <v>4135</v>
      </c>
      <c r="Z20" s="437">
        <v>1550</v>
      </c>
      <c r="AA20" s="437">
        <v>1018</v>
      </c>
      <c r="AB20" s="437">
        <v>345</v>
      </c>
      <c r="AC20" s="437">
        <v>0</v>
      </c>
      <c r="AD20" s="440">
        <v>55</v>
      </c>
      <c r="AE20" s="440">
        <v>0</v>
      </c>
      <c r="AF20" s="440">
        <v>6440</v>
      </c>
      <c r="AG20" s="440">
        <v>8268</v>
      </c>
      <c r="AH20" s="439">
        <v>125703.72</v>
      </c>
      <c r="AI20" s="439">
        <v>117949.78</v>
      </c>
      <c r="AJ20" s="439">
        <v>70297</v>
      </c>
      <c r="AK20" s="439">
        <v>70297.24</v>
      </c>
    </row>
    <row r="21" spans="1:37" ht="19.5" customHeight="1">
      <c r="A21" s="432" t="s">
        <v>267</v>
      </c>
      <c r="B21" s="437">
        <v>4814</v>
      </c>
      <c r="C21" s="437">
        <v>4896</v>
      </c>
      <c r="D21" s="437">
        <v>5272</v>
      </c>
      <c r="E21" s="441">
        <v>1114</v>
      </c>
      <c r="F21" s="441">
        <v>1086</v>
      </c>
      <c r="G21" s="441">
        <v>1172.07</v>
      </c>
      <c r="H21" s="435">
        <v>0</v>
      </c>
      <c r="I21" s="435">
        <v>0</v>
      </c>
      <c r="J21" s="435">
        <v>0</v>
      </c>
      <c r="K21" s="436"/>
      <c r="L21" s="436"/>
      <c r="M21" s="436"/>
      <c r="N21" s="436"/>
      <c r="O21" s="436"/>
      <c r="P21" s="436"/>
      <c r="Q21" s="436"/>
      <c r="R21" s="436"/>
      <c r="S21" s="436"/>
      <c r="T21" s="437"/>
      <c r="U21" s="437"/>
      <c r="V21" s="437"/>
      <c r="W21" s="437"/>
      <c r="X21" s="437"/>
      <c r="Y21" s="437"/>
      <c r="Z21" s="437"/>
      <c r="AA21" s="437"/>
      <c r="AB21" s="433"/>
      <c r="AC21" s="433"/>
      <c r="AD21" s="433"/>
      <c r="AE21" s="433"/>
      <c r="AF21" s="433"/>
      <c r="AG21" s="433"/>
      <c r="AH21" s="439">
        <v>5928</v>
      </c>
      <c r="AI21" s="439">
        <v>5982</v>
      </c>
      <c r="AJ21" s="439">
        <v>6444</v>
      </c>
      <c r="AK21" s="439">
        <v>6444.07</v>
      </c>
    </row>
    <row r="22" spans="1:37" ht="27.75" customHeight="1">
      <c r="A22" s="432" t="s">
        <v>203</v>
      </c>
      <c r="B22" s="437"/>
      <c r="C22" s="437"/>
      <c r="D22" s="437"/>
      <c r="E22" s="436"/>
      <c r="F22" s="436"/>
      <c r="G22" s="436"/>
      <c r="H22" s="435">
        <v>1664</v>
      </c>
      <c r="I22" s="435">
        <v>1511</v>
      </c>
      <c r="J22" s="435">
        <v>1663.7</v>
      </c>
      <c r="K22" s="436"/>
      <c r="L22" s="436"/>
      <c r="M22" s="436"/>
      <c r="N22" s="436"/>
      <c r="O22" s="436"/>
      <c r="P22" s="436"/>
      <c r="Q22" s="436"/>
      <c r="R22" s="436"/>
      <c r="S22" s="436"/>
      <c r="T22" s="437"/>
      <c r="U22" s="437"/>
      <c r="V22" s="437"/>
      <c r="W22" s="437"/>
      <c r="X22" s="437"/>
      <c r="Y22" s="437"/>
      <c r="Z22" s="437"/>
      <c r="AA22" s="437"/>
      <c r="AB22" s="433"/>
      <c r="AC22" s="433"/>
      <c r="AD22" s="433"/>
      <c r="AE22" s="433"/>
      <c r="AF22" s="433"/>
      <c r="AG22" s="433"/>
      <c r="AH22" s="439">
        <v>1664</v>
      </c>
      <c r="AI22" s="439">
        <v>1511</v>
      </c>
      <c r="AJ22" s="439">
        <v>1664</v>
      </c>
      <c r="AK22" s="439">
        <v>1663.7</v>
      </c>
    </row>
    <row r="23" spans="1:37" ht="27.75" customHeight="1">
      <c r="A23" s="432" t="s">
        <v>208</v>
      </c>
      <c r="B23" s="437"/>
      <c r="C23" s="437"/>
      <c r="D23" s="437"/>
      <c r="E23" s="436"/>
      <c r="F23" s="436"/>
      <c r="G23" s="436"/>
      <c r="H23" s="435">
        <v>10</v>
      </c>
      <c r="I23" s="435">
        <v>0</v>
      </c>
      <c r="J23" s="435">
        <v>0</v>
      </c>
      <c r="K23" s="435">
        <v>0</v>
      </c>
      <c r="L23" s="436"/>
      <c r="M23" s="436"/>
      <c r="N23" s="436"/>
      <c r="O23" s="436"/>
      <c r="P23" s="436"/>
      <c r="Q23" s="436"/>
      <c r="R23" s="436"/>
      <c r="S23" s="436"/>
      <c r="T23" s="437"/>
      <c r="U23" s="437"/>
      <c r="V23" s="437"/>
      <c r="W23" s="437"/>
      <c r="X23" s="437"/>
      <c r="Y23" s="437"/>
      <c r="Z23" s="437"/>
      <c r="AA23" s="437"/>
      <c r="AB23" s="433"/>
      <c r="AC23" s="433"/>
      <c r="AD23" s="433"/>
      <c r="AE23" s="433"/>
      <c r="AF23" s="433"/>
      <c r="AG23" s="433"/>
      <c r="AH23" s="439">
        <v>10</v>
      </c>
      <c r="AI23" s="439">
        <v>0</v>
      </c>
      <c r="AJ23" s="439">
        <v>0</v>
      </c>
      <c r="AK23" s="439">
        <v>0</v>
      </c>
    </row>
    <row r="24" spans="1:37" ht="27.75" customHeight="1">
      <c r="A24" s="432" t="s">
        <v>204</v>
      </c>
      <c r="B24" s="437"/>
      <c r="C24" s="437"/>
      <c r="D24" s="437"/>
      <c r="E24" s="436"/>
      <c r="F24" s="436"/>
      <c r="G24" s="436"/>
      <c r="H24" s="435">
        <v>673</v>
      </c>
      <c r="I24" s="435">
        <v>722</v>
      </c>
      <c r="J24" s="435">
        <v>869.95</v>
      </c>
      <c r="K24" s="436"/>
      <c r="L24" s="436"/>
      <c r="M24" s="436"/>
      <c r="N24" s="436"/>
      <c r="O24" s="436"/>
      <c r="P24" s="436"/>
      <c r="Q24" s="436"/>
      <c r="R24" s="436"/>
      <c r="S24" s="436"/>
      <c r="T24" s="437"/>
      <c r="U24" s="437"/>
      <c r="V24" s="437"/>
      <c r="W24" s="437"/>
      <c r="X24" s="437"/>
      <c r="Y24" s="437"/>
      <c r="Z24" s="437"/>
      <c r="AA24" s="437"/>
      <c r="AB24" s="433"/>
      <c r="AC24" s="433"/>
      <c r="AD24" s="433"/>
      <c r="AE24" s="433"/>
      <c r="AF24" s="433"/>
      <c r="AG24" s="433"/>
      <c r="AH24" s="439">
        <v>673</v>
      </c>
      <c r="AI24" s="439">
        <v>722</v>
      </c>
      <c r="AJ24" s="439">
        <v>870</v>
      </c>
      <c r="AK24" s="439">
        <v>869.95</v>
      </c>
    </row>
    <row r="25" spans="1:37" ht="27.75" customHeight="1">
      <c r="A25" s="432" t="s">
        <v>205</v>
      </c>
      <c r="B25" s="435">
        <v>1519</v>
      </c>
      <c r="C25" s="435">
        <v>1469</v>
      </c>
      <c r="D25" s="435">
        <v>100</v>
      </c>
      <c r="E25" s="435">
        <v>199</v>
      </c>
      <c r="F25" s="435">
        <v>198</v>
      </c>
      <c r="G25" s="435">
        <v>13.5</v>
      </c>
      <c r="H25" s="435">
        <v>130</v>
      </c>
      <c r="I25" s="435">
        <v>25</v>
      </c>
      <c r="J25" s="435">
        <v>0</v>
      </c>
      <c r="K25" s="436"/>
      <c r="L25" s="436"/>
      <c r="M25" s="436"/>
      <c r="N25" s="436"/>
      <c r="O25" s="436"/>
      <c r="P25" s="436"/>
      <c r="Q25" s="436"/>
      <c r="R25" s="436"/>
      <c r="S25" s="436"/>
      <c r="T25" s="437"/>
      <c r="U25" s="437"/>
      <c r="V25" s="437"/>
      <c r="W25" s="437"/>
      <c r="X25" s="437"/>
      <c r="Y25" s="437"/>
      <c r="Z25" s="437"/>
      <c r="AA25" s="437"/>
      <c r="AB25" s="433"/>
      <c r="AC25" s="433"/>
      <c r="AD25" s="433"/>
      <c r="AE25" s="433"/>
      <c r="AF25" s="433"/>
      <c r="AG25" s="433"/>
      <c r="AH25" s="439">
        <v>1848</v>
      </c>
      <c r="AI25" s="439">
        <v>1692</v>
      </c>
      <c r="AJ25" s="439">
        <v>114</v>
      </c>
      <c r="AK25" s="439">
        <v>113.5</v>
      </c>
    </row>
    <row r="26" spans="1:37" ht="27.75" customHeight="1">
      <c r="A26" s="432" t="s">
        <v>212</v>
      </c>
      <c r="B26" s="435">
        <v>0</v>
      </c>
      <c r="C26" s="437"/>
      <c r="D26" s="437"/>
      <c r="E26" s="435"/>
      <c r="F26" s="436"/>
      <c r="G26" s="436"/>
      <c r="H26" s="435">
        <v>172</v>
      </c>
      <c r="I26" s="435">
        <v>63</v>
      </c>
      <c r="J26" s="435">
        <v>292.1</v>
      </c>
      <c r="K26" s="436"/>
      <c r="L26" s="436"/>
      <c r="M26" s="436"/>
      <c r="N26" s="436"/>
      <c r="O26" s="436"/>
      <c r="P26" s="436"/>
      <c r="Q26" s="436"/>
      <c r="R26" s="436"/>
      <c r="S26" s="436"/>
      <c r="T26" s="437"/>
      <c r="U26" s="437"/>
      <c r="V26" s="437"/>
      <c r="W26" s="437"/>
      <c r="X26" s="437"/>
      <c r="Y26" s="437"/>
      <c r="Z26" s="437"/>
      <c r="AA26" s="437"/>
      <c r="AB26" s="433"/>
      <c r="AC26" s="433"/>
      <c r="AD26" s="433"/>
      <c r="AE26" s="433"/>
      <c r="AF26" s="433"/>
      <c r="AG26" s="433"/>
      <c r="AH26" s="439">
        <v>172</v>
      </c>
      <c r="AI26" s="439">
        <v>63</v>
      </c>
      <c r="AJ26" s="439">
        <v>292</v>
      </c>
      <c r="AK26" s="439">
        <v>292.1</v>
      </c>
    </row>
    <row r="27" spans="1:37" ht="27.75" customHeight="1">
      <c r="A27" s="432" t="s">
        <v>206</v>
      </c>
      <c r="B27" s="437"/>
      <c r="C27" s="437"/>
      <c r="D27" s="437"/>
      <c r="E27" s="436"/>
      <c r="F27" s="436"/>
      <c r="G27" s="436"/>
      <c r="H27" s="435">
        <v>3283</v>
      </c>
      <c r="I27" s="435">
        <v>1832</v>
      </c>
      <c r="J27" s="435">
        <v>4057.65</v>
      </c>
      <c r="K27" s="436"/>
      <c r="L27" s="436"/>
      <c r="M27" s="436"/>
      <c r="N27" s="436"/>
      <c r="O27" s="436"/>
      <c r="P27" s="436"/>
      <c r="Q27" s="436"/>
      <c r="R27" s="436"/>
      <c r="S27" s="436"/>
      <c r="T27" s="437"/>
      <c r="U27" s="437"/>
      <c r="V27" s="437"/>
      <c r="W27" s="437"/>
      <c r="X27" s="437"/>
      <c r="Y27" s="437"/>
      <c r="Z27" s="437"/>
      <c r="AA27" s="437"/>
      <c r="AB27" s="433"/>
      <c r="AC27" s="433"/>
      <c r="AD27" s="433"/>
      <c r="AE27" s="433"/>
      <c r="AF27" s="433"/>
      <c r="AG27" s="433"/>
      <c r="AH27" s="439">
        <v>3283</v>
      </c>
      <c r="AI27" s="439">
        <v>1832</v>
      </c>
      <c r="AJ27" s="439">
        <v>4058</v>
      </c>
      <c r="AK27" s="439">
        <v>4057.65</v>
      </c>
    </row>
    <row r="28" spans="1:37" ht="27.75" customHeight="1">
      <c r="A28" s="442" t="s">
        <v>213</v>
      </c>
      <c r="B28" s="443"/>
      <c r="C28" s="443"/>
      <c r="D28" s="437"/>
      <c r="E28" s="436">
        <v>48</v>
      </c>
      <c r="F28" s="436">
        <v>48</v>
      </c>
      <c r="G28" s="436">
        <v>0</v>
      </c>
      <c r="H28" s="435"/>
      <c r="I28" s="435"/>
      <c r="J28" s="435"/>
      <c r="K28" s="436"/>
      <c r="L28" s="436"/>
      <c r="M28" s="436"/>
      <c r="N28" s="436"/>
      <c r="O28" s="436"/>
      <c r="P28" s="436"/>
      <c r="Q28" s="436"/>
      <c r="R28" s="436"/>
      <c r="S28" s="436"/>
      <c r="T28" s="437"/>
      <c r="U28" s="437"/>
      <c r="V28" s="437"/>
      <c r="W28" s="437"/>
      <c r="X28" s="437"/>
      <c r="Y28" s="437"/>
      <c r="Z28" s="437"/>
      <c r="AA28" s="437"/>
      <c r="AB28" s="433"/>
      <c r="AC28" s="433"/>
      <c r="AD28" s="433"/>
      <c r="AE28" s="433"/>
      <c r="AF28" s="433"/>
      <c r="AG28" s="433"/>
      <c r="AH28" s="439"/>
      <c r="AI28" s="439"/>
      <c r="AJ28" s="439"/>
      <c r="AK28" s="439"/>
    </row>
    <row r="29" spans="1:37" ht="27.75" customHeight="1">
      <c r="A29" s="432" t="s">
        <v>418</v>
      </c>
      <c r="B29" s="437"/>
      <c r="C29" s="437"/>
      <c r="D29" s="437"/>
      <c r="E29" s="436"/>
      <c r="F29" s="436"/>
      <c r="G29" s="436"/>
      <c r="H29" s="435">
        <v>222</v>
      </c>
      <c r="I29" s="435">
        <v>81</v>
      </c>
      <c r="J29" s="435">
        <v>101.6</v>
      </c>
      <c r="K29" s="436"/>
      <c r="L29" s="436"/>
      <c r="M29" s="436"/>
      <c r="N29" s="436"/>
      <c r="O29" s="436"/>
      <c r="P29" s="436"/>
      <c r="Q29" s="436"/>
      <c r="R29" s="436"/>
      <c r="S29" s="436"/>
      <c r="T29" s="437"/>
      <c r="U29" s="437"/>
      <c r="V29" s="437"/>
      <c r="W29" s="437"/>
      <c r="X29" s="437"/>
      <c r="Y29" s="437"/>
      <c r="Z29" s="437"/>
      <c r="AA29" s="437"/>
      <c r="AB29" s="433"/>
      <c r="AC29" s="433"/>
      <c r="AD29" s="433"/>
      <c r="AE29" s="433"/>
      <c r="AF29" s="433"/>
      <c r="AG29" s="433"/>
      <c r="AH29" s="439">
        <v>222</v>
      </c>
      <c r="AI29" s="439">
        <v>81</v>
      </c>
      <c r="AJ29" s="439">
        <v>102</v>
      </c>
      <c r="AK29" s="439">
        <v>101.6</v>
      </c>
    </row>
    <row r="30" spans="1:37" ht="27.75" customHeight="1">
      <c r="A30" s="444" t="s">
        <v>14</v>
      </c>
      <c r="B30" s="445">
        <v>8689</v>
      </c>
      <c r="C30" s="445">
        <v>8691</v>
      </c>
      <c r="D30" s="445">
        <v>7844</v>
      </c>
      <c r="E30" s="445">
        <v>1991.72</v>
      </c>
      <c r="F30" s="445">
        <v>1955.78</v>
      </c>
      <c r="G30" s="445">
        <v>1853.01</v>
      </c>
      <c r="H30" s="445">
        <v>134973</v>
      </c>
      <c r="I30" s="445">
        <v>127890</v>
      </c>
      <c r="J30" s="445">
        <v>22520.9</v>
      </c>
      <c r="K30" s="445">
        <v>250</v>
      </c>
      <c r="L30" s="445">
        <v>240</v>
      </c>
      <c r="M30" s="445">
        <v>0</v>
      </c>
      <c r="N30" s="445">
        <v>66208</v>
      </c>
      <c r="O30" s="445">
        <v>65378</v>
      </c>
      <c r="P30" s="445">
        <v>19500</v>
      </c>
      <c r="Q30" s="445">
        <v>19139</v>
      </c>
      <c r="R30" s="445">
        <v>19139</v>
      </c>
      <c r="S30" s="445">
        <v>10706</v>
      </c>
      <c r="T30" s="445">
        <v>19607</v>
      </c>
      <c r="U30" s="445">
        <v>18345</v>
      </c>
      <c r="V30" s="445">
        <v>15039</v>
      </c>
      <c r="W30" s="445">
        <v>13211</v>
      </c>
      <c r="X30" s="445">
        <v>3252</v>
      </c>
      <c r="Y30" s="445">
        <v>4135</v>
      </c>
      <c r="Z30" s="445">
        <v>1550</v>
      </c>
      <c r="AA30" s="445">
        <v>1018</v>
      </c>
      <c r="AB30" s="445">
        <v>345</v>
      </c>
      <c r="AC30" s="445">
        <v>0</v>
      </c>
      <c r="AD30" s="445">
        <v>55</v>
      </c>
      <c r="AE30" s="445">
        <v>0</v>
      </c>
      <c r="AF30" s="445">
        <v>6440</v>
      </c>
      <c r="AG30" s="445">
        <v>8268</v>
      </c>
      <c r="AH30" s="445">
        <v>255134.72</v>
      </c>
      <c r="AI30" s="445">
        <v>246070.78</v>
      </c>
      <c r="AJ30" s="445">
        <v>85453</v>
      </c>
      <c r="AK30" s="445">
        <v>85452.91</v>
      </c>
    </row>
    <row r="31" spans="1:37" ht="27.75" customHeight="1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</row>
    <row r="32" spans="1:37" ht="27.75" customHeight="1">
      <c r="A32" s="449" t="s">
        <v>458</v>
      </c>
      <c r="B32" s="450"/>
      <c r="C32" s="450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51"/>
      <c r="AG32" s="451"/>
      <c r="AH32" s="451"/>
      <c r="AI32" s="452"/>
      <c r="AJ32" s="452"/>
      <c r="AK32" s="452"/>
    </row>
    <row r="33" spans="1:37" ht="27.75" customHeight="1">
      <c r="A33" s="453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51"/>
      <c r="AG33" s="451"/>
      <c r="AH33" s="451"/>
      <c r="AI33" s="452"/>
      <c r="AJ33" s="452"/>
      <c r="AK33" s="452"/>
    </row>
    <row r="34" spans="1:37" s="289" customFormat="1" ht="27.75" customHeight="1">
      <c r="A34" s="454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48"/>
      <c r="AJ34" s="448"/>
      <c r="AK34" s="448"/>
    </row>
    <row r="35" spans="1:37" ht="11.25">
      <c r="A35" s="452"/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</row>
    <row r="36" spans="1:37" ht="11.25">
      <c r="A36" s="452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</row>
  </sheetData>
  <sheetProtection/>
  <mergeCells count="54">
    <mergeCell ref="AH12:AK12"/>
    <mergeCell ref="V16:W16"/>
    <mergeCell ref="AJ16:AK16"/>
    <mergeCell ref="X16:Y16"/>
    <mergeCell ref="AA16:AB16"/>
    <mergeCell ref="AD16:AE16"/>
    <mergeCell ref="AH16:AI16"/>
    <mergeCell ref="AF16:AG16"/>
    <mergeCell ref="K16:L16"/>
    <mergeCell ref="N16:O16"/>
    <mergeCell ref="Q16:R16"/>
    <mergeCell ref="T16:U16"/>
    <mergeCell ref="X15:Z15"/>
    <mergeCell ref="AA15:AC15"/>
    <mergeCell ref="AD15:AG15"/>
    <mergeCell ref="AH15:AK15"/>
    <mergeCell ref="K15:M15"/>
    <mergeCell ref="N15:P15"/>
    <mergeCell ref="Q15:S15"/>
    <mergeCell ref="T15:W15"/>
    <mergeCell ref="X14:Z14"/>
    <mergeCell ref="AA14:AC14"/>
    <mergeCell ref="AD14:AG14"/>
    <mergeCell ref="AH14:AK14"/>
    <mergeCell ref="AA13:AC13"/>
    <mergeCell ref="AD13:AG13"/>
    <mergeCell ref="AH13:AK13"/>
    <mergeCell ref="B14:D14"/>
    <mergeCell ref="E14:G14"/>
    <mergeCell ref="H14:J14"/>
    <mergeCell ref="K14:M14"/>
    <mergeCell ref="N14:P14"/>
    <mergeCell ref="Q14:S14"/>
    <mergeCell ref="T14:W14"/>
    <mergeCell ref="A13:A17"/>
    <mergeCell ref="B13:D13"/>
    <mergeCell ref="E13:G13"/>
    <mergeCell ref="H13:J13"/>
    <mergeCell ref="B15:D15"/>
    <mergeCell ref="E15:G15"/>
    <mergeCell ref="H15:J15"/>
    <mergeCell ref="B16:C16"/>
    <mergeCell ref="E16:F16"/>
    <mergeCell ref="H16:I16"/>
    <mergeCell ref="X13:Z13"/>
    <mergeCell ref="A1:AK1"/>
    <mergeCell ref="A6:AK6"/>
    <mergeCell ref="A7:AK7"/>
    <mergeCell ref="A8:AK8"/>
    <mergeCell ref="AH2:AK3"/>
    <mergeCell ref="K13:M13"/>
    <mergeCell ref="N13:P13"/>
    <mergeCell ref="Q13:S13"/>
    <mergeCell ref="T13:W13"/>
  </mergeCells>
  <printOptions/>
  <pageMargins left="0.5905511811023623" right="0.1968503937007874" top="0.2362204724409449" bottom="0.3937007874015748" header="0.5118110236220472" footer="0.5118110236220472"/>
  <pageSetup horizontalDpi="600" verticalDpi="600" orientation="landscape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1"/>
  <sheetViews>
    <sheetView tabSelected="1" zoomScale="85" zoomScaleNormal="85" zoomScalePageLayoutView="0" workbookViewId="0" topLeftCell="A1">
      <selection activeCell="A24" sqref="A24:E24"/>
    </sheetView>
  </sheetViews>
  <sheetFormatPr defaultColWidth="9.00390625" defaultRowHeight="12.75"/>
  <cols>
    <col min="1" max="1" width="74.125" style="0" customWidth="1"/>
    <col min="2" max="2" width="16.50390625" style="0" customWidth="1"/>
    <col min="3" max="3" width="19.375" style="0" customWidth="1"/>
    <col min="4" max="4" width="15.00390625" style="0" customWidth="1"/>
    <col min="5" max="5" width="13.625" style="0" customWidth="1"/>
  </cols>
  <sheetData>
    <row r="1" spans="1:5" ht="24.75" customHeight="1">
      <c r="A1" s="456"/>
      <c r="B1" s="475"/>
      <c r="C1" s="468"/>
      <c r="D1" s="498" t="s">
        <v>446</v>
      </c>
      <c r="E1" s="498"/>
    </row>
    <row r="2" spans="1:5" ht="21" customHeight="1">
      <c r="A2" s="457"/>
      <c r="B2" s="660" t="s">
        <v>448</v>
      </c>
      <c r="C2" s="501"/>
      <c r="D2" s="501"/>
      <c r="E2" s="501"/>
    </row>
    <row r="3" spans="1:5" ht="15.75">
      <c r="A3" s="663" t="s">
        <v>78</v>
      </c>
      <c r="B3" s="663"/>
      <c r="C3" s="29"/>
      <c r="D3" s="471"/>
      <c r="E3" s="471"/>
    </row>
    <row r="4" spans="1:5" ht="15.75">
      <c r="A4" s="663" t="s">
        <v>445</v>
      </c>
      <c r="B4" s="663"/>
      <c r="C4" s="29"/>
      <c r="D4" s="471"/>
      <c r="E4" s="471"/>
    </row>
    <row r="5" spans="1:6" ht="15.75">
      <c r="A5" s="458"/>
      <c r="B5" s="459"/>
      <c r="C5" s="456"/>
      <c r="D5" s="471"/>
      <c r="E5" s="471"/>
      <c r="F5" s="456"/>
    </row>
    <row r="6" spans="1:6" ht="15.75">
      <c r="A6" s="663" t="s">
        <v>154</v>
      </c>
      <c r="B6" s="663"/>
      <c r="C6" s="456"/>
      <c r="D6" s="456"/>
      <c r="E6" s="456"/>
      <c r="F6" s="456"/>
    </row>
    <row r="7" spans="1:6" ht="13.5" thickBot="1">
      <c r="A7" s="456"/>
      <c r="B7" s="456"/>
      <c r="C7" s="469" t="s">
        <v>271</v>
      </c>
      <c r="D7" s="456"/>
      <c r="E7" s="456"/>
      <c r="F7" s="456"/>
    </row>
    <row r="8" spans="1:6" ht="12.75">
      <c r="A8" s="661" t="s">
        <v>20</v>
      </c>
      <c r="B8" s="460" t="s">
        <v>360</v>
      </c>
      <c r="C8" s="460" t="s">
        <v>360</v>
      </c>
      <c r="D8" s="456"/>
      <c r="E8" s="456"/>
      <c r="F8" s="456"/>
    </row>
    <row r="9" spans="1:6" ht="12.75">
      <c r="A9" s="662"/>
      <c r="B9" s="461" t="s">
        <v>87</v>
      </c>
      <c r="C9" s="461" t="s">
        <v>87</v>
      </c>
      <c r="D9" s="456"/>
      <c r="E9" s="456"/>
      <c r="F9" s="456"/>
    </row>
    <row r="10" spans="1:6" ht="12.75">
      <c r="A10" s="662"/>
      <c r="B10" s="461" t="s">
        <v>443</v>
      </c>
      <c r="C10" s="461" t="s">
        <v>442</v>
      </c>
      <c r="D10" s="456"/>
      <c r="E10" s="456"/>
      <c r="F10" s="456"/>
    </row>
    <row r="11" spans="1:6" ht="12.75">
      <c r="A11" s="462" t="s">
        <v>155</v>
      </c>
      <c r="B11" s="463">
        <v>11722</v>
      </c>
      <c r="C11" s="463">
        <v>1463</v>
      </c>
      <c r="D11" s="456"/>
      <c r="E11" s="456"/>
      <c r="F11" s="456"/>
    </row>
    <row r="12" spans="1:6" ht="12.75">
      <c r="A12" s="462" t="s">
        <v>433</v>
      </c>
      <c r="B12" s="464">
        <v>2300</v>
      </c>
      <c r="C12" s="464">
        <v>2300</v>
      </c>
      <c r="D12" s="456"/>
      <c r="E12" s="456"/>
      <c r="F12" s="456"/>
    </row>
    <row r="13" spans="1:6" ht="12.75">
      <c r="A13" s="462" t="s">
        <v>389</v>
      </c>
      <c r="B13" s="464">
        <v>1017</v>
      </c>
      <c r="C13" s="464">
        <v>1017</v>
      </c>
      <c r="D13" s="456"/>
      <c r="E13" s="456"/>
      <c r="F13" s="456"/>
    </row>
    <row r="14" spans="1:6" ht="12.75">
      <c r="A14" s="462" t="s">
        <v>434</v>
      </c>
      <c r="B14" s="464">
        <v>0</v>
      </c>
      <c r="C14" s="464">
        <v>8431</v>
      </c>
      <c r="D14" s="456"/>
      <c r="E14" s="456"/>
      <c r="F14" s="456"/>
    </row>
    <row r="15" spans="1:6" ht="12.75">
      <c r="A15" s="462" t="s">
        <v>367</v>
      </c>
      <c r="B15" s="464">
        <v>0</v>
      </c>
      <c r="C15" s="464">
        <v>0</v>
      </c>
      <c r="D15" s="456"/>
      <c r="E15" s="456"/>
      <c r="F15" s="456"/>
    </row>
    <row r="16" spans="1:6" ht="13.5" thickBot="1">
      <c r="A16" s="465" t="s">
        <v>14</v>
      </c>
      <c r="B16" s="466">
        <v>15039</v>
      </c>
      <c r="C16" s="466">
        <v>13211</v>
      </c>
      <c r="D16" s="456"/>
      <c r="E16" s="456"/>
      <c r="F16" s="456"/>
    </row>
    <row r="17" spans="1:6" ht="12.75">
      <c r="A17" s="467"/>
      <c r="B17" s="470"/>
      <c r="C17" s="470"/>
      <c r="D17" s="470"/>
      <c r="E17" s="470"/>
      <c r="F17" s="456"/>
    </row>
    <row r="18" spans="1:6" ht="12.75">
      <c r="A18" s="467" t="s">
        <v>449</v>
      </c>
      <c r="B18" s="470"/>
      <c r="C18" s="470"/>
      <c r="D18" s="470"/>
      <c r="E18" s="470"/>
      <c r="F18" s="456"/>
    </row>
    <row r="19" spans="1:6" ht="12.75">
      <c r="A19" s="467"/>
      <c r="B19" s="470"/>
      <c r="C19" s="470"/>
      <c r="D19" s="470"/>
      <c r="E19" s="470"/>
      <c r="F19" s="456"/>
    </row>
    <row r="20" spans="1:5" ht="15.75">
      <c r="A20" s="52"/>
      <c r="B20" s="56"/>
      <c r="C20" s="573" t="s">
        <v>444</v>
      </c>
      <c r="D20" s="299"/>
      <c r="E20" s="573"/>
    </row>
    <row r="21" spans="1:5" ht="15.75">
      <c r="A21" s="52"/>
      <c r="B21" s="573" t="s">
        <v>447</v>
      </c>
      <c r="C21" s="299"/>
      <c r="D21" s="299"/>
      <c r="E21" s="299"/>
    </row>
    <row r="22" spans="1:5" ht="15.75">
      <c r="A22" s="52"/>
      <c r="B22" s="56"/>
      <c r="C22" s="468"/>
      <c r="D22" s="468"/>
      <c r="E22" s="468"/>
    </row>
    <row r="23" spans="1:5" ht="15.75">
      <c r="A23" s="500" t="s">
        <v>78</v>
      </c>
      <c r="B23" s="500"/>
      <c r="C23" s="500"/>
      <c r="D23" s="500"/>
      <c r="E23" s="500"/>
    </row>
    <row r="24" spans="1:5" ht="15.75">
      <c r="A24" s="500" t="s">
        <v>156</v>
      </c>
      <c r="B24" s="500"/>
      <c r="C24" s="500"/>
      <c r="D24" s="500"/>
      <c r="E24" s="500"/>
    </row>
    <row r="25" spans="1:5" ht="15.75">
      <c r="A25" s="500" t="s">
        <v>157</v>
      </c>
      <c r="B25" s="500"/>
      <c r="C25" s="500"/>
      <c r="D25" s="500"/>
      <c r="E25" s="500"/>
    </row>
    <row r="26" spans="4:5" ht="16.5" thickBot="1">
      <c r="D26" s="508" t="s">
        <v>271</v>
      </c>
      <c r="E26" s="508"/>
    </row>
    <row r="27" spans="1:5" ht="12.75">
      <c r="A27" s="664" t="s">
        <v>20</v>
      </c>
      <c r="B27" s="231" t="s">
        <v>260</v>
      </c>
      <c r="C27" s="231" t="s">
        <v>260</v>
      </c>
      <c r="D27" s="231" t="s">
        <v>260</v>
      </c>
      <c r="E27" s="232" t="s">
        <v>360</v>
      </c>
    </row>
    <row r="28" spans="1:5" ht="12.75">
      <c r="A28" s="665"/>
      <c r="B28" s="149" t="s">
        <v>87</v>
      </c>
      <c r="C28" s="149" t="s">
        <v>87</v>
      </c>
      <c r="D28" s="149" t="s">
        <v>87</v>
      </c>
      <c r="E28" s="233" t="s">
        <v>87</v>
      </c>
    </row>
    <row r="29" spans="1:5" ht="12.75">
      <c r="A29" s="665"/>
      <c r="B29" s="149" t="s">
        <v>158</v>
      </c>
      <c r="C29" s="149" t="s">
        <v>312</v>
      </c>
      <c r="D29" s="149" t="s">
        <v>343</v>
      </c>
      <c r="E29" s="233" t="s">
        <v>158</v>
      </c>
    </row>
    <row r="30" spans="1:5" ht="12.75">
      <c r="A30" s="234" t="s">
        <v>297</v>
      </c>
      <c r="B30" s="71">
        <v>182</v>
      </c>
      <c r="C30" s="71">
        <v>182</v>
      </c>
      <c r="D30" s="71">
        <v>182</v>
      </c>
      <c r="E30" s="165">
        <v>0</v>
      </c>
    </row>
    <row r="31" spans="1:5" ht="12.75">
      <c r="A31" s="234" t="s">
        <v>298</v>
      </c>
      <c r="B31" s="71">
        <v>99</v>
      </c>
      <c r="C31" s="71">
        <v>99</v>
      </c>
      <c r="D31" s="71">
        <v>99</v>
      </c>
      <c r="E31" s="165">
        <v>0</v>
      </c>
    </row>
    <row r="32" spans="1:5" ht="12.75">
      <c r="A32" s="234" t="s">
        <v>159</v>
      </c>
      <c r="B32" s="150">
        <v>673</v>
      </c>
      <c r="C32" s="150">
        <f>'Támogatásk 13.'!D21</f>
        <v>673</v>
      </c>
      <c r="D32" s="150"/>
      <c r="E32" s="235"/>
    </row>
    <row r="33" spans="1:5" ht="12.75">
      <c r="A33" s="236" t="s">
        <v>265</v>
      </c>
      <c r="B33" s="151">
        <f>SUM(B30:B32)</f>
        <v>954</v>
      </c>
      <c r="C33" s="151">
        <f>SUM(C30:C32)</f>
        <v>954</v>
      </c>
      <c r="D33" s="151">
        <f>SUM(D30:D32)</f>
        <v>281</v>
      </c>
      <c r="E33" s="237">
        <f>SUM(E30:E32)</f>
        <v>0</v>
      </c>
    </row>
    <row r="34" spans="1:5" ht="12.75">
      <c r="A34" s="164" t="s">
        <v>264</v>
      </c>
      <c r="B34" s="23">
        <v>64</v>
      </c>
      <c r="C34" s="23">
        <v>64</v>
      </c>
      <c r="D34" s="23">
        <v>64</v>
      </c>
      <c r="E34" s="165">
        <v>0</v>
      </c>
    </row>
    <row r="35" spans="1:5" ht="16.5" thickBot="1">
      <c r="A35" s="238" t="s">
        <v>266</v>
      </c>
      <c r="B35" s="239">
        <f>SUM(B34)</f>
        <v>64</v>
      </c>
      <c r="C35" s="239">
        <f>SUM(C34)</f>
        <v>64</v>
      </c>
      <c r="D35" s="239">
        <f>SUM(D34)</f>
        <v>64</v>
      </c>
      <c r="E35" s="240">
        <f>SUM(E34)</f>
        <v>0</v>
      </c>
    </row>
    <row r="36" spans="1:5" ht="16.5" thickBot="1">
      <c r="A36" s="229" t="s">
        <v>14</v>
      </c>
      <c r="B36" s="230">
        <f>B33+B35</f>
        <v>1018</v>
      </c>
      <c r="C36" s="230">
        <f>C33+C35</f>
        <v>1018</v>
      </c>
      <c r="D36" s="230">
        <f>D33+D35</f>
        <v>345</v>
      </c>
      <c r="E36" s="230">
        <f>E33+E35</f>
        <v>0</v>
      </c>
    </row>
    <row r="37" spans="1:4" ht="15.75">
      <c r="A37" s="99"/>
      <c r="B37" s="100"/>
      <c r="C37" s="100"/>
      <c r="D37" s="100"/>
    </row>
    <row r="38" spans="1:4" ht="15.75">
      <c r="A38" s="99"/>
      <c r="B38" s="99"/>
      <c r="C38" s="100"/>
      <c r="D38" s="100"/>
    </row>
    <row r="39" spans="1:5" ht="15.75">
      <c r="A39" s="573" t="s">
        <v>276</v>
      </c>
      <c r="B39" s="573"/>
      <c r="C39" s="573"/>
      <c r="D39" s="573"/>
      <c r="E39" s="573"/>
    </row>
    <row r="40" spans="1:5" ht="15.75">
      <c r="A40" s="56"/>
      <c r="B40" s="573" t="s">
        <v>447</v>
      </c>
      <c r="C40" s="299"/>
      <c r="D40" s="299"/>
      <c r="E40" s="299"/>
    </row>
    <row r="41" spans="1:5" ht="15.75">
      <c r="A41" s="56"/>
      <c r="B41" s="56"/>
      <c r="C41" s="56"/>
      <c r="D41" s="468"/>
      <c r="E41" s="56"/>
    </row>
    <row r="42" spans="1:5" ht="15.75">
      <c r="A42" s="500" t="s">
        <v>78</v>
      </c>
      <c r="B42" s="500"/>
      <c r="C42" s="500"/>
      <c r="D42" s="500"/>
      <c r="E42" s="500"/>
    </row>
    <row r="43" spans="1:5" ht="15.75">
      <c r="A43" s="500" t="s">
        <v>160</v>
      </c>
      <c r="B43" s="500"/>
      <c r="C43" s="500"/>
      <c r="D43" s="500"/>
      <c r="E43" s="500"/>
    </row>
    <row r="44" spans="1:5" ht="15.75">
      <c r="A44" s="500" t="s">
        <v>161</v>
      </c>
      <c r="B44" s="500"/>
      <c r="C44" s="500"/>
      <c r="D44" s="500"/>
      <c r="E44" s="500"/>
    </row>
    <row r="45" spans="1:5" ht="16.5" thickBot="1">
      <c r="A45" s="27"/>
      <c r="B45" s="27"/>
      <c r="C45" s="51"/>
      <c r="D45" s="666" t="s">
        <v>271</v>
      </c>
      <c r="E45" s="666"/>
    </row>
    <row r="46" spans="1:5" ht="12.75">
      <c r="A46" s="664" t="s">
        <v>20</v>
      </c>
      <c r="B46" s="231" t="s">
        <v>260</v>
      </c>
      <c r="C46" s="231" t="s">
        <v>260</v>
      </c>
      <c r="D46" s="231" t="s">
        <v>260</v>
      </c>
      <c r="E46" s="232" t="s">
        <v>360</v>
      </c>
    </row>
    <row r="47" spans="1:5" ht="12.75">
      <c r="A47" s="665"/>
      <c r="B47" s="149" t="s">
        <v>87</v>
      </c>
      <c r="C47" s="149" t="s">
        <v>87</v>
      </c>
      <c r="D47" s="149" t="s">
        <v>87</v>
      </c>
      <c r="E47" s="233" t="s">
        <v>87</v>
      </c>
    </row>
    <row r="48" spans="1:5" ht="12.75">
      <c r="A48" s="665"/>
      <c r="B48" s="149" t="s">
        <v>158</v>
      </c>
      <c r="C48" s="149" t="s">
        <v>312</v>
      </c>
      <c r="D48" s="149" t="s">
        <v>343</v>
      </c>
      <c r="E48" s="233" t="s">
        <v>158</v>
      </c>
    </row>
    <row r="49" spans="1:5" ht="12.75">
      <c r="A49" s="164" t="s">
        <v>288</v>
      </c>
      <c r="B49" s="23">
        <v>82</v>
      </c>
      <c r="C49" s="96">
        <v>82</v>
      </c>
      <c r="D49" s="96"/>
      <c r="E49" s="241"/>
    </row>
    <row r="50" spans="1:5" ht="12.75">
      <c r="A50" s="164" t="s">
        <v>289</v>
      </c>
      <c r="B50" s="23">
        <v>20</v>
      </c>
      <c r="C50" s="96">
        <f>20+274</f>
        <v>294</v>
      </c>
      <c r="D50" s="96">
        <v>653</v>
      </c>
      <c r="E50" s="241">
        <v>20</v>
      </c>
    </row>
    <row r="51" spans="1:5" ht="12.75">
      <c r="A51" s="164" t="s">
        <v>290</v>
      </c>
      <c r="B51" s="23">
        <v>440</v>
      </c>
      <c r="C51" s="96">
        <f>440+779</f>
        <v>1219</v>
      </c>
      <c r="D51" s="96">
        <v>1296</v>
      </c>
      <c r="E51" s="241">
        <f>440+82</f>
        <v>522</v>
      </c>
    </row>
    <row r="52" spans="1:5" ht="12.75">
      <c r="A52" s="164" t="s">
        <v>291</v>
      </c>
      <c r="B52" s="23">
        <v>0</v>
      </c>
      <c r="C52" s="96">
        <v>0</v>
      </c>
      <c r="D52" s="96">
        <v>139</v>
      </c>
      <c r="E52" s="241">
        <v>0</v>
      </c>
    </row>
    <row r="53" spans="1:5" ht="12.75">
      <c r="A53" s="164" t="s">
        <v>357</v>
      </c>
      <c r="B53" s="23"/>
      <c r="C53" s="96"/>
      <c r="D53" s="96">
        <v>180</v>
      </c>
      <c r="E53" s="241"/>
    </row>
    <row r="54" spans="1:5" ht="12.75">
      <c r="A54" s="164" t="s">
        <v>364</v>
      </c>
      <c r="B54" s="23">
        <v>345</v>
      </c>
      <c r="C54" s="96">
        <f>345+359</f>
        <v>704</v>
      </c>
      <c r="D54" s="96">
        <v>920</v>
      </c>
      <c r="E54" s="241">
        <v>55</v>
      </c>
    </row>
    <row r="55" spans="1:5" ht="12.75">
      <c r="A55" s="164" t="s">
        <v>365</v>
      </c>
      <c r="B55" s="23">
        <v>283</v>
      </c>
      <c r="C55" s="96">
        <v>283</v>
      </c>
      <c r="D55" s="96">
        <v>283</v>
      </c>
      <c r="E55" s="241">
        <v>283</v>
      </c>
    </row>
    <row r="56" spans="1:5" ht="12.75">
      <c r="A56" s="164" t="s">
        <v>292</v>
      </c>
      <c r="B56" s="23">
        <v>100</v>
      </c>
      <c r="C56" s="96">
        <v>100</v>
      </c>
      <c r="D56" s="96">
        <v>100</v>
      </c>
      <c r="E56" s="241">
        <v>100</v>
      </c>
    </row>
    <row r="57" spans="1:5" ht="12.75">
      <c r="A57" s="164" t="s">
        <v>293</v>
      </c>
      <c r="B57" s="23">
        <v>220</v>
      </c>
      <c r="C57" s="96">
        <v>220</v>
      </c>
      <c r="D57" s="96">
        <v>133</v>
      </c>
      <c r="E57" s="241">
        <v>220</v>
      </c>
    </row>
    <row r="58" spans="1:5" ht="12.75">
      <c r="A58" s="164" t="s">
        <v>294</v>
      </c>
      <c r="B58" s="23">
        <v>150</v>
      </c>
      <c r="C58" s="96">
        <v>150</v>
      </c>
      <c r="D58" s="96">
        <v>41</v>
      </c>
      <c r="E58" s="241">
        <v>150</v>
      </c>
    </row>
    <row r="59" spans="1:5" ht="12.75">
      <c r="A59" s="164" t="s">
        <v>295</v>
      </c>
      <c r="B59" s="23">
        <v>200</v>
      </c>
      <c r="C59" s="96">
        <v>200</v>
      </c>
      <c r="D59" s="96">
        <v>302</v>
      </c>
      <c r="E59" s="241">
        <v>200</v>
      </c>
    </row>
    <row r="60" spans="1:5" ht="12.75">
      <c r="A60" s="164" t="s">
        <v>296</v>
      </c>
      <c r="B60" s="23">
        <v>0</v>
      </c>
      <c r="C60" s="96">
        <v>0</v>
      </c>
      <c r="D60" s="96">
        <v>88</v>
      </c>
      <c r="E60" s="241">
        <v>0</v>
      </c>
    </row>
    <row r="61" spans="1:5" ht="13.5" thickBot="1">
      <c r="A61" s="242" t="s">
        <v>162</v>
      </c>
      <c r="B61" s="243">
        <f>SUM(B49:B60)</f>
        <v>1840</v>
      </c>
      <c r="C61" s="243">
        <f>SUM(C49:C60)</f>
        <v>3252</v>
      </c>
      <c r="D61" s="243">
        <f>SUM(D49:D60)</f>
        <v>4135</v>
      </c>
      <c r="E61" s="244">
        <f>SUM(E49:E60)</f>
        <v>1550</v>
      </c>
    </row>
  </sheetData>
  <sheetProtection/>
  <mergeCells count="20">
    <mergeCell ref="A42:E42"/>
    <mergeCell ref="A46:A48"/>
    <mergeCell ref="A27:A29"/>
    <mergeCell ref="A43:E43"/>
    <mergeCell ref="A44:E44"/>
    <mergeCell ref="D45:E45"/>
    <mergeCell ref="B40:E40"/>
    <mergeCell ref="D1:E1"/>
    <mergeCell ref="A25:E25"/>
    <mergeCell ref="D26:E26"/>
    <mergeCell ref="A39:E39"/>
    <mergeCell ref="A23:E23"/>
    <mergeCell ref="A24:E24"/>
    <mergeCell ref="A8:A10"/>
    <mergeCell ref="A3:B3"/>
    <mergeCell ref="A6:B6"/>
    <mergeCell ref="A4:B4"/>
    <mergeCell ref="B2:E2"/>
    <mergeCell ref="C20:E20"/>
    <mergeCell ref="B21:E21"/>
  </mergeCells>
  <printOptions/>
  <pageMargins left="0" right="0" top="0.3937007874015748" bottom="0.3937007874015748" header="0.5118110236220472" footer="0.5118110236220472"/>
  <pageSetup horizontalDpi="600" verticalDpi="600" orientation="portrait" paperSize="8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F29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8.875" style="0" customWidth="1"/>
    <col min="2" max="2" width="44.00390625" style="0" bestFit="1" customWidth="1"/>
    <col min="3" max="3" width="15.50390625" style="0" bestFit="1" customWidth="1"/>
    <col min="4" max="5" width="12.50390625" style="0" customWidth="1"/>
    <col min="6" max="6" width="14.375" style="0" bestFit="1" customWidth="1"/>
  </cols>
  <sheetData>
    <row r="2" spans="3:6" ht="14.25" customHeight="1">
      <c r="C2" s="498" t="s">
        <v>451</v>
      </c>
      <c r="D2" s="498"/>
      <c r="E2" s="498"/>
      <c r="F2" s="498"/>
    </row>
    <row r="3" spans="3:6" ht="14.25" customHeight="1">
      <c r="C3" s="498" t="s">
        <v>450</v>
      </c>
      <c r="D3" s="498"/>
      <c r="E3" s="299"/>
      <c r="F3" s="498"/>
    </row>
    <row r="4" spans="3:6" ht="14.25" customHeight="1">
      <c r="C4" s="218"/>
      <c r="D4" s="218"/>
      <c r="E4" s="218"/>
      <c r="F4" s="218"/>
    </row>
    <row r="5" spans="3:6" ht="14.25" customHeight="1">
      <c r="C5" s="218"/>
      <c r="D5" s="218"/>
      <c r="E5" s="218"/>
      <c r="F5" s="218"/>
    </row>
    <row r="7" spans="1:6" ht="15.75">
      <c r="A7" s="500" t="s">
        <v>80</v>
      </c>
      <c r="B7" s="500"/>
      <c r="C7" s="500"/>
      <c r="D7" s="500"/>
      <c r="E7" s="500"/>
      <c r="F7" s="500"/>
    </row>
    <row r="8" spans="1:6" ht="15.75">
      <c r="A8" s="500" t="str">
        <f>'Felújítás 6.'!A5:C5</f>
        <v>2013. évi költségvetési terv</v>
      </c>
      <c r="B8" s="500"/>
      <c r="C8" s="500"/>
      <c r="D8" s="500"/>
      <c r="E8" s="500"/>
      <c r="F8" s="500"/>
    </row>
    <row r="9" spans="1:6" ht="15.75">
      <c r="A9" s="63"/>
      <c r="B9" s="63"/>
      <c r="C9" s="63"/>
      <c r="D9" s="63"/>
      <c r="E9" s="63"/>
      <c r="F9" s="98"/>
    </row>
    <row r="10" spans="1:6" ht="15.75">
      <c r="A10" s="500" t="s">
        <v>420</v>
      </c>
      <c r="B10" s="500"/>
      <c r="C10" s="500"/>
      <c r="D10" s="500"/>
      <c r="E10" s="500"/>
      <c r="F10" s="500"/>
    </row>
    <row r="11" spans="1:6" ht="15.75">
      <c r="A11" s="63"/>
      <c r="B11" s="63"/>
      <c r="C11" s="63"/>
      <c r="D11" s="63"/>
      <c r="E11" s="63"/>
      <c r="F11" s="98"/>
    </row>
    <row r="12" spans="1:6" ht="15.75">
      <c r="A12" s="63"/>
      <c r="B12" s="63"/>
      <c r="C12" s="63"/>
      <c r="D12" s="63"/>
      <c r="E12" s="63"/>
      <c r="F12" s="98"/>
    </row>
    <row r="13" spans="1:6" ht="15.75">
      <c r="A13" s="63"/>
      <c r="B13" s="63"/>
      <c r="C13" s="63"/>
      <c r="D13" s="56"/>
      <c r="E13" s="505" t="s">
        <v>271</v>
      </c>
      <c r="F13" s="505"/>
    </row>
    <row r="14" spans="1:6" ht="36">
      <c r="A14" s="219" t="s">
        <v>31</v>
      </c>
      <c r="B14" s="148" t="s">
        <v>73</v>
      </c>
      <c r="C14" s="148" t="s">
        <v>74</v>
      </c>
      <c r="D14" s="147" t="s">
        <v>280</v>
      </c>
      <c r="E14" s="147" t="s">
        <v>280</v>
      </c>
      <c r="F14" s="147" t="s">
        <v>359</v>
      </c>
    </row>
    <row r="15" spans="1:6" ht="15.75" customHeight="1">
      <c r="A15" s="221"/>
      <c r="B15" s="667" t="s">
        <v>20</v>
      </c>
      <c r="C15" s="223" t="s">
        <v>362</v>
      </c>
      <c r="D15" s="223" t="s">
        <v>362</v>
      </c>
      <c r="E15" s="223" t="s">
        <v>362</v>
      </c>
      <c r="F15" s="223" t="s">
        <v>361</v>
      </c>
    </row>
    <row r="16" spans="1:6" ht="15.75" customHeight="1">
      <c r="A16" s="222"/>
      <c r="B16" s="667"/>
      <c r="C16" s="224" t="s">
        <v>87</v>
      </c>
      <c r="D16" s="224" t="s">
        <v>87</v>
      </c>
      <c r="E16" s="224" t="s">
        <v>87</v>
      </c>
      <c r="F16" s="224" t="s">
        <v>87</v>
      </c>
    </row>
    <row r="17" spans="1:6" ht="15.75" customHeight="1">
      <c r="A17" s="220"/>
      <c r="B17" s="667"/>
      <c r="C17" s="224" t="s">
        <v>158</v>
      </c>
      <c r="D17" s="224" t="s">
        <v>312</v>
      </c>
      <c r="E17" s="224" t="s">
        <v>343</v>
      </c>
      <c r="F17" s="224" t="s">
        <v>158</v>
      </c>
    </row>
    <row r="18" spans="1:6" ht="15.75" customHeight="1">
      <c r="A18" s="220" t="s">
        <v>2</v>
      </c>
      <c r="B18" s="23" t="s">
        <v>297</v>
      </c>
      <c r="C18" s="71">
        <v>182</v>
      </c>
      <c r="D18" s="71">
        <v>182</v>
      </c>
      <c r="E18" s="71">
        <v>182</v>
      </c>
      <c r="F18" s="96">
        <v>0</v>
      </c>
    </row>
    <row r="19" spans="1:6" ht="15.75" customHeight="1">
      <c r="A19" s="111" t="s">
        <v>3</v>
      </c>
      <c r="B19" s="23" t="s">
        <v>298</v>
      </c>
      <c r="C19" s="71">
        <v>99</v>
      </c>
      <c r="D19" s="71">
        <v>99</v>
      </c>
      <c r="E19" s="71">
        <v>99</v>
      </c>
      <c r="F19" s="96">
        <v>0</v>
      </c>
    </row>
    <row r="20" spans="1:6" ht="15.75" customHeight="1">
      <c r="A20" s="111" t="s">
        <v>4</v>
      </c>
      <c r="B20" s="23" t="s">
        <v>352</v>
      </c>
      <c r="C20" s="71">
        <v>64</v>
      </c>
      <c r="D20" s="71">
        <v>64</v>
      </c>
      <c r="E20" s="71">
        <v>64</v>
      </c>
      <c r="F20" s="96"/>
    </row>
    <row r="21" spans="1:6" ht="15.75" customHeight="1">
      <c r="A21" s="111" t="s">
        <v>5</v>
      </c>
      <c r="B21" s="23" t="s">
        <v>310</v>
      </c>
      <c r="C21" s="150">
        <v>673</v>
      </c>
      <c r="D21" s="150">
        <f>C21</f>
        <v>673</v>
      </c>
      <c r="E21" s="150"/>
      <c r="F21" s="173"/>
    </row>
    <row r="22" spans="1:6" ht="15.75" customHeight="1">
      <c r="A22" s="111"/>
      <c r="B22" s="151" t="s">
        <v>265</v>
      </c>
      <c r="C22" s="151">
        <f>SUM(C18:C21)</f>
        <v>1018</v>
      </c>
      <c r="D22" s="151">
        <f>SUM(D18:D21)</f>
        <v>1018</v>
      </c>
      <c r="E22" s="151">
        <f>SUM(E18:E21)</f>
        <v>345</v>
      </c>
      <c r="F22" s="151">
        <f>SUM(F18:F21)</f>
        <v>0</v>
      </c>
    </row>
    <row r="23" spans="1:5" ht="15.75" customHeight="1">
      <c r="A23" s="88"/>
      <c r="B23" s="89"/>
      <c r="C23" s="89"/>
      <c r="D23" s="90"/>
      <c r="E23" s="90"/>
    </row>
    <row r="24" spans="1:6" ht="15.75" customHeight="1">
      <c r="A24" s="668" t="s">
        <v>452</v>
      </c>
      <c r="B24" s="669"/>
      <c r="C24" s="669"/>
      <c r="D24" s="669"/>
      <c r="E24" s="669"/>
      <c r="F24" s="669"/>
    </row>
    <row r="25" spans="1:5" ht="31.5" customHeight="1">
      <c r="A25" s="88"/>
      <c r="B25" s="89"/>
      <c r="C25" s="89"/>
      <c r="D25" s="90"/>
      <c r="E25" s="90"/>
    </row>
    <row r="26" spans="1:5" ht="15.75" customHeight="1">
      <c r="A26" s="161"/>
      <c r="B26" s="161"/>
      <c r="C26" s="161"/>
      <c r="D26" s="161"/>
      <c r="E26" s="92"/>
    </row>
    <row r="27" spans="1:5" ht="15.75" customHeight="1">
      <c r="A27" s="93"/>
      <c r="B27" s="94"/>
      <c r="C27" s="89"/>
      <c r="D27" s="95"/>
      <c r="E27" s="95"/>
    </row>
    <row r="28" spans="1:5" ht="15.75" customHeight="1">
      <c r="A28" s="88"/>
      <c r="B28" s="89"/>
      <c r="C28" s="89"/>
      <c r="D28" s="90"/>
      <c r="E28" s="90"/>
    </row>
    <row r="29" spans="1:5" ht="15.75" customHeight="1">
      <c r="A29" s="88"/>
      <c r="B29" s="89"/>
      <c r="C29" s="89"/>
      <c r="D29" s="90"/>
      <c r="E29" s="90"/>
    </row>
  </sheetData>
  <sheetProtection/>
  <mergeCells count="8">
    <mergeCell ref="A24:F24"/>
    <mergeCell ref="B15:B17"/>
    <mergeCell ref="C2:F2"/>
    <mergeCell ref="E13:F13"/>
    <mergeCell ref="A7:F7"/>
    <mergeCell ref="A8:F8"/>
    <mergeCell ref="A10:F10"/>
    <mergeCell ref="C3:F3"/>
  </mergeCells>
  <printOptions horizontalCentered="1"/>
  <pageMargins left="0.3937007874015748" right="0.3937007874015748" top="1.5748031496062993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7"/>
  <sheetViews>
    <sheetView view="pageLayout" workbookViewId="0" topLeftCell="A88">
      <selection activeCell="B116" sqref="B116"/>
    </sheetView>
  </sheetViews>
  <sheetFormatPr defaultColWidth="9.00390625" defaultRowHeight="12.75"/>
  <cols>
    <col min="1" max="1" width="6.625" style="0" bestFit="1" customWidth="1"/>
    <col min="2" max="2" width="51.125" style="0" customWidth="1"/>
    <col min="3" max="4" width="14.625" style="0" customWidth="1"/>
    <col min="5" max="5" width="16.00390625" style="0" customWidth="1"/>
    <col min="6" max="6" width="14.375" style="0" customWidth="1"/>
  </cols>
  <sheetData>
    <row r="1" spans="1:6" ht="12.75">
      <c r="A1" s="478" t="s">
        <v>278</v>
      </c>
      <c r="B1" s="478"/>
      <c r="C1" s="480" t="s">
        <v>459</v>
      </c>
      <c r="D1" s="481"/>
      <c r="E1" s="481"/>
      <c r="F1" s="482"/>
    </row>
    <row r="2" spans="1:6" ht="12.75">
      <c r="A2" s="319"/>
      <c r="B2" s="319"/>
      <c r="C2" s="481"/>
      <c r="D2" s="481"/>
      <c r="E2" s="481"/>
      <c r="F2" s="482"/>
    </row>
    <row r="3" spans="1:6" ht="31.5">
      <c r="A3" s="162" t="s">
        <v>31</v>
      </c>
      <c r="B3" s="162" t="s">
        <v>1</v>
      </c>
      <c r="C3" s="162" t="s">
        <v>435</v>
      </c>
      <c r="D3" s="162" t="s">
        <v>436</v>
      </c>
      <c r="E3" s="320"/>
      <c r="F3" s="342"/>
    </row>
    <row r="4" spans="1:6" ht="12.75">
      <c r="A4" s="205">
        <v>1</v>
      </c>
      <c r="B4" s="206">
        <v>2</v>
      </c>
      <c r="C4" s="206"/>
      <c r="D4" s="206" t="s">
        <v>439</v>
      </c>
      <c r="E4" s="320"/>
      <c r="F4" s="342"/>
    </row>
    <row r="5" spans="1:6" ht="12.75">
      <c r="A5" s="119" t="s">
        <v>217</v>
      </c>
      <c r="B5" s="119" t="s">
        <v>247</v>
      </c>
      <c r="C5" s="321">
        <v>24800</v>
      </c>
      <c r="D5" s="321">
        <v>24800</v>
      </c>
      <c r="E5" s="320"/>
      <c r="F5" s="344"/>
    </row>
    <row r="6" spans="1:6" ht="12.75">
      <c r="A6" s="120">
        <v>1</v>
      </c>
      <c r="B6" s="120" t="s">
        <v>346</v>
      </c>
      <c r="C6" s="322">
        <v>2696</v>
      </c>
      <c r="D6" s="322">
        <v>2696</v>
      </c>
      <c r="E6" s="320"/>
      <c r="F6" s="346"/>
    </row>
    <row r="7" spans="1:6" ht="12.75">
      <c r="A7" s="120">
        <v>2</v>
      </c>
      <c r="B7" s="120" t="s">
        <v>226</v>
      </c>
      <c r="C7" s="323">
        <v>22104</v>
      </c>
      <c r="D7" s="323">
        <v>22104</v>
      </c>
      <c r="E7" s="320"/>
      <c r="F7" s="344"/>
    </row>
    <row r="8" spans="1:6" ht="12.75">
      <c r="A8" s="203"/>
      <c r="B8" s="120" t="s">
        <v>218</v>
      </c>
      <c r="C8" s="324">
        <v>19328</v>
      </c>
      <c r="D8" s="324">
        <v>19328</v>
      </c>
      <c r="E8" s="320"/>
      <c r="F8" s="343"/>
    </row>
    <row r="9" spans="1:6" ht="12.75">
      <c r="A9" s="203"/>
      <c r="B9" s="120" t="s">
        <v>345</v>
      </c>
      <c r="C9" s="322"/>
      <c r="D9" s="322"/>
      <c r="E9" s="320"/>
      <c r="F9" s="346"/>
    </row>
    <row r="10" spans="1:6" ht="12.75">
      <c r="A10" s="203"/>
      <c r="B10" s="120" t="s">
        <v>182</v>
      </c>
      <c r="C10" s="322">
        <v>1549</v>
      </c>
      <c r="D10" s="322">
        <v>1549</v>
      </c>
      <c r="E10" s="320"/>
      <c r="F10" s="346"/>
    </row>
    <row r="11" spans="1:6" ht="12.75">
      <c r="A11" s="203"/>
      <c r="B11" s="121" t="s">
        <v>183</v>
      </c>
      <c r="C11" s="322">
        <v>17128</v>
      </c>
      <c r="D11" s="322">
        <v>17128</v>
      </c>
      <c r="E11" s="320"/>
      <c r="F11" s="346"/>
    </row>
    <row r="12" spans="1:6" ht="12.75">
      <c r="A12" s="203"/>
      <c r="B12" s="121" t="s">
        <v>219</v>
      </c>
      <c r="C12" s="322">
        <v>302</v>
      </c>
      <c r="D12" s="322">
        <v>302</v>
      </c>
      <c r="E12" s="320"/>
      <c r="F12" s="346"/>
    </row>
    <row r="13" spans="1:6" ht="12.75">
      <c r="A13" s="203"/>
      <c r="B13" s="121" t="s">
        <v>220</v>
      </c>
      <c r="C13" s="322">
        <v>234</v>
      </c>
      <c r="D13" s="322">
        <v>234</v>
      </c>
      <c r="E13" s="320"/>
      <c r="F13" s="346"/>
    </row>
    <row r="14" spans="1:6" ht="12.75">
      <c r="A14" s="203"/>
      <c r="B14" s="121" t="s">
        <v>221</v>
      </c>
      <c r="C14" s="322">
        <v>115</v>
      </c>
      <c r="D14" s="322">
        <v>115</v>
      </c>
      <c r="E14" s="320"/>
      <c r="F14" s="346"/>
    </row>
    <row r="15" spans="1:6" ht="12.75">
      <c r="A15" s="203"/>
      <c r="B15" s="121" t="s">
        <v>222</v>
      </c>
      <c r="C15" s="324">
        <v>2776</v>
      </c>
      <c r="D15" s="324">
        <v>2776</v>
      </c>
      <c r="E15" s="320"/>
      <c r="F15" s="343"/>
    </row>
    <row r="16" spans="1:6" ht="12.75">
      <c r="A16" s="203"/>
      <c r="B16" s="121" t="s">
        <v>223</v>
      </c>
      <c r="C16" s="325">
        <v>0</v>
      </c>
      <c r="D16" s="325">
        <v>0</v>
      </c>
      <c r="E16" s="320"/>
      <c r="F16" s="347"/>
    </row>
    <row r="17" spans="1:6" ht="12.75">
      <c r="A17" s="203"/>
      <c r="B17" s="121" t="s">
        <v>390</v>
      </c>
      <c r="C17" s="322">
        <v>2776</v>
      </c>
      <c r="D17" s="322">
        <v>2776</v>
      </c>
      <c r="E17" s="320"/>
      <c r="F17" s="346"/>
    </row>
    <row r="18" spans="1:6" ht="12.75">
      <c r="A18" s="119" t="s">
        <v>224</v>
      </c>
      <c r="B18" s="119" t="s">
        <v>250</v>
      </c>
      <c r="C18" s="321">
        <v>15947</v>
      </c>
      <c r="D18" s="321">
        <v>15947</v>
      </c>
      <c r="E18" s="320"/>
      <c r="F18" s="344"/>
    </row>
    <row r="19" spans="1:6" ht="12.75">
      <c r="A19" s="122" t="s">
        <v>2</v>
      </c>
      <c r="B19" s="122" t="s">
        <v>225</v>
      </c>
      <c r="C19" s="322">
        <v>15947</v>
      </c>
      <c r="D19" s="322">
        <v>15947</v>
      </c>
      <c r="E19" s="320"/>
      <c r="F19" s="348"/>
    </row>
    <row r="20" spans="1:6" ht="12.75">
      <c r="A20" s="203"/>
      <c r="B20" s="121" t="s">
        <v>299</v>
      </c>
      <c r="C20" s="322">
        <v>0</v>
      </c>
      <c r="D20" s="322">
        <v>0</v>
      </c>
      <c r="E20" s="320"/>
      <c r="F20" s="348"/>
    </row>
    <row r="21" spans="1:6" ht="12.75">
      <c r="A21" s="203"/>
      <c r="B21" s="121" t="s">
        <v>304</v>
      </c>
      <c r="C21" s="322"/>
      <c r="D21" s="322"/>
      <c r="E21" s="320"/>
      <c r="F21" s="348"/>
    </row>
    <row r="22" spans="1:6" ht="12.75">
      <c r="A22" s="203"/>
      <c r="B22" s="121" t="s">
        <v>437</v>
      </c>
      <c r="C22" s="322"/>
      <c r="D22" s="322"/>
      <c r="E22" s="320"/>
      <c r="F22" s="348"/>
    </row>
    <row r="23" spans="1:6" ht="12.75">
      <c r="A23" s="203"/>
      <c r="B23" s="121" t="s">
        <v>438</v>
      </c>
      <c r="C23" s="322"/>
      <c r="D23" s="322"/>
      <c r="E23" s="320"/>
      <c r="F23" s="348"/>
    </row>
    <row r="24" spans="1:6" ht="12.75">
      <c r="A24" s="119" t="s">
        <v>231</v>
      </c>
      <c r="B24" s="119" t="s">
        <v>228</v>
      </c>
      <c r="C24" s="163">
        <v>0</v>
      </c>
      <c r="D24" s="163">
        <v>0</v>
      </c>
      <c r="E24" s="320"/>
      <c r="F24" s="348"/>
    </row>
    <row r="25" spans="1:6" ht="12.75">
      <c r="A25" s="203"/>
      <c r="B25" s="121" t="s">
        <v>184</v>
      </c>
      <c r="C25" s="326">
        <v>0</v>
      </c>
      <c r="D25" s="326">
        <v>0</v>
      </c>
      <c r="E25" s="320"/>
      <c r="F25" s="348"/>
    </row>
    <row r="26" spans="1:6" ht="12.75">
      <c r="A26" s="119" t="s">
        <v>227</v>
      </c>
      <c r="B26" s="119" t="s">
        <v>248</v>
      </c>
      <c r="C26" s="321">
        <v>10706</v>
      </c>
      <c r="D26" s="321">
        <v>10706</v>
      </c>
      <c r="E26" s="320"/>
      <c r="F26" s="348"/>
    </row>
    <row r="27" spans="1:6" ht="12.75">
      <c r="A27" s="203" t="s">
        <v>2</v>
      </c>
      <c r="B27" s="123" t="s">
        <v>252</v>
      </c>
      <c r="C27" s="322"/>
      <c r="D27" s="322"/>
      <c r="E27" s="320"/>
      <c r="F27" s="348"/>
    </row>
    <row r="28" spans="1:6" ht="12.75">
      <c r="A28" s="203"/>
      <c r="B28" s="124" t="s">
        <v>336</v>
      </c>
      <c r="C28" s="322"/>
      <c r="D28" s="322"/>
      <c r="E28" s="320"/>
      <c r="F28" s="344"/>
    </row>
    <row r="29" spans="1:6" ht="12.75">
      <c r="A29" s="203"/>
      <c r="B29" s="124" t="s">
        <v>386</v>
      </c>
      <c r="C29" s="322"/>
      <c r="D29" s="322"/>
      <c r="E29" s="320"/>
      <c r="F29" s="349"/>
    </row>
    <row r="30" spans="1:6" ht="12.75">
      <c r="A30" s="203"/>
      <c r="B30" s="124" t="s">
        <v>387</v>
      </c>
      <c r="C30" s="322"/>
      <c r="D30" s="322"/>
      <c r="E30" s="320"/>
      <c r="F30" s="344"/>
    </row>
    <row r="31" spans="1:6" ht="12.75">
      <c r="A31" s="203"/>
      <c r="B31" s="124" t="s">
        <v>302</v>
      </c>
      <c r="C31" s="322"/>
      <c r="D31" s="322"/>
      <c r="E31" s="320"/>
      <c r="F31" s="348"/>
    </row>
    <row r="32" spans="1:6" ht="22.5">
      <c r="A32" s="203"/>
      <c r="B32" s="123" t="s">
        <v>251</v>
      </c>
      <c r="C32" s="322"/>
      <c r="D32" s="322"/>
      <c r="E32" s="320"/>
      <c r="F32" s="348"/>
    </row>
    <row r="33" spans="1:6" ht="12.75">
      <c r="A33" s="207" t="s">
        <v>3</v>
      </c>
      <c r="B33" s="125" t="s">
        <v>249</v>
      </c>
      <c r="C33" s="327">
        <v>10706</v>
      </c>
      <c r="D33" s="327">
        <v>10706</v>
      </c>
      <c r="E33" s="320"/>
      <c r="F33" s="348"/>
    </row>
    <row r="34" spans="1:6" ht="12.75">
      <c r="A34" s="203"/>
      <c r="B34" s="123" t="s">
        <v>335</v>
      </c>
      <c r="C34" s="328"/>
      <c r="D34" s="328"/>
      <c r="E34" s="320"/>
      <c r="F34" s="348"/>
    </row>
    <row r="35" spans="1:6" ht="12.75">
      <c r="A35" s="203"/>
      <c r="B35" s="123" t="s">
        <v>301</v>
      </c>
      <c r="C35" s="328">
        <v>9206</v>
      </c>
      <c r="D35" s="328">
        <v>9206</v>
      </c>
      <c r="E35" s="320"/>
      <c r="F35" s="348"/>
    </row>
    <row r="36" spans="1:6" ht="12.75">
      <c r="A36" s="203"/>
      <c r="B36" s="123" t="s">
        <v>369</v>
      </c>
      <c r="C36" s="328">
        <v>1500</v>
      </c>
      <c r="D36" s="328">
        <v>1500</v>
      </c>
      <c r="E36" s="320"/>
      <c r="F36" s="348"/>
    </row>
    <row r="37" spans="1:6" ht="12.75">
      <c r="A37" s="203"/>
      <c r="B37" s="123" t="s">
        <v>229</v>
      </c>
      <c r="C37" s="328"/>
      <c r="D37" s="328"/>
      <c r="E37" s="320"/>
      <c r="F37" s="348"/>
    </row>
    <row r="38" spans="1:6" ht="12.75">
      <c r="A38" s="119" t="s">
        <v>230</v>
      </c>
      <c r="B38" s="119" t="s">
        <v>186</v>
      </c>
      <c r="C38" s="329">
        <v>0</v>
      </c>
      <c r="D38" s="329">
        <v>0</v>
      </c>
      <c r="E38" s="320"/>
      <c r="F38" s="350"/>
    </row>
    <row r="39" spans="1:6" ht="12.75">
      <c r="A39" s="122"/>
      <c r="B39" s="123" t="s">
        <v>232</v>
      </c>
      <c r="C39" s="328"/>
      <c r="D39" s="328"/>
      <c r="E39" s="320"/>
      <c r="F39" s="349"/>
    </row>
    <row r="40" spans="1:6" ht="12.75">
      <c r="A40" s="203"/>
      <c r="B40" s="123" t="s">
        <v>233</v>
      </c>
      <c r="C40" s="328">
        <v>0</v>
      </c>
      <c r="D40" s="328">
        <v>0</v>
      </c>
      <c r="E40" s="320"/>
      <c r="F40" s="351"/>
    </row>
    <row r="41" spans="1:6" ht="12.75">
      <c r="A41" s="119" t="s">
        <v>236</v>
      </c>
      <c r="B41" s="119" t="s">
        <v>245</v>
      </c>
      <c r="C41" s="330">
        <v>0</v>
      </c>
      <c r="D41" s="330">
        <v>0</v>
      </c>
      <c r="E41" s="320"/>
      <c r="F41" s="349"/>
    </row>
    <row r="42" spans="1:6" ht="12.75">
      <c r="A42" s="203" t="s">
        <v>234</v>
      </c>
      <c r="B42" s="121" t="s">
        <v>268</v>
      </c>
      <c r="C42" s="328">
        <v>0</v>
      </c>
      <c r="D42" s="328">
        <v>0</v>
      </c>
      <c r="E42" s="320"/>
      <c r="F42" s="349"/>
    </row>
    <row r="43" spans="1:6" ht="12.75">
      <c r="A43" s="203" t="s">
        <v>235</v>
      </c>
      <c r="B43" s="121" t="s">
        <v>270</v>
      </c>
      <c r="C43" s="328">
        <v>0</v>
      </c>
      <c r="D43" s="328">
        <v>0</v>
      </c>
      <c r="E43" s="320"/>
      <c r="F43" s="349"/>
    </row>
    <row r="44" spans="1:6" ht="12.75">
      <c r="A44" s="119"/>
      <c r="B44" s="126" t="s">
        <v>246</v>
      </c>
      <c r="C44" s="329">
        <v>51453</v>
      </c>
      <c r="D44" s="329">
        <v>51453</v>
      </c>
      <c r="E44" s="320"/>
      <c r="F44" s="350"/>
    </row>
    <row r="45" spans="1:6" ht="12.75">
      <c r="A45" s="208" t="s">
        <v>237</v>
      </c>
      <c r="B45" s="127" t="s">
        <v>238</v>
      </c>
      <c r="C45" s="330">
        <v>12000</v>
      </c>
      <c r="D45" s="330">
        <v>12000</v>
      </c>
      <c r="E45" s="320"/>
      <c r="F45" s="349"/>
    </row>
    <row r="46" spans="1:6" ht="12.75">
      <c r="A46" s="203" t="s">
        <v>2</v>
      </c>
      <c r="B46" s="128" t="s">
        <v>239</v>
      </c>
      <c r="C46" s="328">
        <v>12000</v>
      </c>
      <c r="D46" s="328">
        <v>12000</v>
      </c>
      <c r="E46" s="320"/>
      <c r="F46" s="349"/>
    </row>
    <row r="47" spans="1:6" ht="12.75">
      <c r="A47" s="203" t="s">
        <v>3</v>
      </c>
      <c r="B47" s="129" t="s">
        <v>240</v>
      </c>
      <c r="C47" s="328"/>
      <c r="D47" s="328"/>
      <c r="E47" s="320"/>
      <c r="F47" s="352"/>
    </row>
    <row r="48" spans="1:6" ht="21">
      <c r="A48" s="119" t="s">
        <v>241</v>
      </c>
      <c r="B48" s="119" t="s">
        <v>198</v>
      </c>
      <c r="C48" s="331"/>
      <c r="D48" s="331"/>
      <c r="E48" s="320"/>
      <c r="F48" s="349"/>
    </row>
    <row r="49" spans="1:6" ht="12.75">
      <c r="A49" s="119" t="s">
        <v>244</v>
      </c>
      <c r="B49" s="119" t="s">
        <v>47</v>
      </c>
      <c r="C49" s="329">
        <v>63453</v>
      </c>
      <c r="D49" s="329">
        <v>63453</v>
      </c>
      <c r="E49" s="320"/>
      <c r="F49" s="349"/>
    </row>
    <row r="50" spans="1:6" ht="12.75">
      <c r="A50" s="122" t="s">
        <v>2</v>
      </c>
      <c r="B50" s="122" t="s">
        <v>427</v>
      </c>
      <c r="C50" s="332">
        <v>3000</v>
      </c>
      <c r="D50" s="332">
        <v>3000</v>
      </c>
      <c r="E50" s="320"/>
      <c r="F50" s="350"/>
    </row>
    <row r="51" spans="1:6" ht="12.75">
      <c r="A51" s="122"/>
      <c r="B51" s="122" t="s">
        <v>423</v>
      </c>
      <c r="C51" s="333">
        <v>3000</v>
      </c>
      <c r="D51" s="333">
        <v>3000</v>
      </c>
      <c r="E51" s="320"/>
      <c r="F51" s="352"/>
    </row>
    <row r="52" spans="1:6" ht="12.75">
      <c r="A52" s="122" t="s">
        <v>3</v>
      </c>
      <c r="B52" s="122" t="s">
        <v>242</v>
      </c>
      <c r="C52" s="334">
        <v>19000</v>
      </c>
      <c r="D52" s="334">
        <v>19000</v>
      </c>
      <c r="E52" s="320"/>
      <c r="F52" s="349"/>
    </row>
    <row r="53" spans="1:6" ht="12.75">
      <c r="A53" s="122"/>
      <c r="B53" s="122" t="s">
        <v>243</v>
      </c>
      <c r="C53" s="333">
        <v>19000</v>
      </c>
      <c r="D53" s="333">
        <v>19000</v>
      </c>
      <c r="E53" s="320"/>
      <c r="F53" s="349"/>
    </row>
    <row r="54" spans="1:6" ht="12.75">
      <c r="A54" s="119" t="s">
        <v>430</v>
      </c>
      <c r="B54" s="119" t="s">
        <v>269</v>
      </c>
      <c r="C54" s="163">
        <v>85453</v>
      </c>
      <c r="D54" s="163">
        <v>85453</v>
      </c>
      <c r="E54" s="320"/>
      <c r="F54" s="353"/>
    </row>
    <row r="55" spans="1:6" ht="12.75">
      <c r="A55" s="129" t="s">
        <v>431</v>
      </c>
      <c r="B55" s="129" t="s">
        <v>347</v>
      </c>
      <c r="C55" s="335"/>
      <c r="D55" s="335"/>
      <c r="E55" s="320"/>
      <c r="F55" s="350"/>
    </row>
    <row r="56" spans="1:6" ht="12.75">
      <c r="A56" s="152" t="s">
        <v>432</v>
      </c>
      <c r="B56" s="152" t="s">
        <v>348</v>
      </c>
      <c r="C56" s="336">
        <v>85453</v>
      </c>
      <c r="D56" s="336">
        <v>85453</v>
      </c>
      <c r="E56" s="320"/>
      <c r="F56" s="354"/>
    </row>
    <row r="57" spans="1:6" ht="12.75">
      <c r="A57" s="364"/>
      <c r="B57" s="364"/>
      <c r="C57" s="365"/>
      <c r="D57" s="365"/>
      <c r="E57" s="320"/>
      <c r="F57" s="354"/>
    </row>
    <row r="58" spans="1:6" ht="12.75">
      <c r="A58" s="364"/>
      <c r="B58" s="364"/>
      <c r="C58" s="365"/>
      <c r="D58" s="365"/>
      <c r="E58" s="320"/>
      <c r="F58" s="354"/>
    </row>
    <row r="59" spans="1:6" ht="12.75">
      <c r="A59" s="364"/>
      <c r="B59" s="364"/>
      <c r="C59" s="365"/>
      <c r="D59" s="365"/>
      <c r="E59" s="320"/>
      <c r="F59" s="354"/>
    </row>
    <row r="60" spans="1:6" ht="12.75">
      <c r="A60" s="364"/>
      <c r="B60" s="364"/>
      <c r="C60" s="365"/>
      <c r="D60" s="365"/>
      <c r="E60" s="320"/>
      <c r="F60" s="354"/>
    </row>
    <row r="61" spans="1:6" ht="12.75">
      <c r="A61" s="364"/>
      <c r="B61" s="364"/>
      <c r="C61" s="365"/>
      <c r="D61" s="365"/>
      <c r="E61" s="320"/>
      <c r="F61" s="354"/>
    </row>
    <row r="62" spans="1:6" ht="12.75">
      <c r="A62" s="364"/>
      <c r="B62" s="364"/>
      <c r="C62" s="365"/>
      <c r="D62" s="365"/>
      <c r="E62" s="320"/>
      <c r="F62" s="354"/>
    </row>
    <row r="63" spans="1:6" ht="12.75">
      <c r="A63" s="364"/>
      <c r="B63" s="364"/>
      <c r="C63" s="365"/>
      <c r="D63" s="365"/>
      <c r="E63" s="320"/>
      <c r="F63" s="354"/>
    </row>
    <row r="64" spans="1:6" ht="12.75">
      <c r="A64" s="364"/>
      <c r="B64" s="364"/>
      <c r="C64" s="365"/>
      <c r="D64" s="365"/>
      <c r="E64" s="320"/>
      <c r="F64" s="354"/>
    </row>
    <row r="65" spans="1:6" ht="12.75">
      <c r="A65" s="364"/>
      <c r="B65" s="364"/>
      <c r="C65" s="365"/>
      <c r="D65" s="365"/>
      <c r="E65" s="320"/>
      <c r="F65" s="354"/>
    </row>
    <row r="66" spans="1:6" ht="12.75">
      <c r="A66" s="14"/>
      <c r="B66" s="14"/>
      <c r="C66" s="337">
        <v>0.08999999999650754</v>
      </c>
      <c r="D66" s="337"/>
      <c r="E66" s="320"/>
      <c r="F66" s="348"/>
    </row>
    <row r="67" spans="1:6" ht="12.75">
      <c r="A67" s="479" t="s">
        <v>11</v>
      </c>
      <c r="B67" s="479"/>
      <c r="C67" s="155"/>
      <c r="D67" s="155"/>
      <c r="E67" s="320"/>
      <c r="F67" s="343"/>
    </row>
    <row r="68" spans="1:6" ht="12.75">
      <c r="A68" s="155"/>
      <c r="B68" s="155"/>
      <c r="C68" s="319"/>
      <c r="D68" s="319"/>
      <c r="E68" s="320"/>
      <c r="F68" s="348"/>
    </row>
    <row r="69" spans="1:6" ht="12.75">
      <c r="A69" s="155"/>
      <c r="B69" s="155"/>
      <c r="C69" s="319"/>
      <c r="D69" s="319"/>
      <c r="E69" s="320"/>
      <c r="F69" s="344"/>
    </row>
    <row r="70" spans="1:6" ht="31.5">
      <c r="A70" s="162" t="s">
        <v>0</v>
      </c>
      <c r="B70" s="162" t="s">
        <v>12</v>
      </c>
      <c r="C70" s="162" t="s">
        <v>435</v>
      </c>
      <c r="D70" s="162" t="s">
        <v>436</v>
      </c>
      <c r="E70" s="320"/>
      <c r="F70" s="355"/>
    </row>
    <row r="71" spans="1:6" ht="12.75">
      <c r="A71" s="162">
        <v>1</v>
      </c>
      <c r="B71" s="162">
        <v>2</v>
      </c>
      <c r="C71" s="162"/>
      <c r="D71" s="162"/>
      <c r="E71" s="320"/>
      <c r="F71" s="344"/>
    </row>
    <row r="72" spans="1:6" ht="12.75">
      <c r="A72" s="119" t="s">
        <v>2</v>
      </c>
      <c r="B72" s="130" t="s">
        <v>70</v>
      </c>
      <c r="C72" s="163">
        <v>48806.91</v>
      </c>
      <c r="D72" s="163">
        <v>46979</v>
      </c>
      <c r="E72" s="320"/>
      <c r="F72" s="356"/>
    </row>
    <row r="73" spans="1:6" ht="12.75">
      <c r="A73" s="203" t="s">
        <v>48</v>
      </c>
      <c r="B73" s="121" t="s">
        <v>283</v>
      </c>
      <c r="C73" s="338">
        <v>7844</v>
      </c>
      <c r="D73" s="338">
        <v>7844</v>
      </c>
      <c r="E73" s="320"/>
      <c r="F73" s="357"/>
    </row>
    <row r="74" spans="1:6" ht="12.75">
      <c r="A74" s="203" t="s">
        <v>49</v>
      </c>
      <c r="B74" s="121" t="s">
        <v>284</v>
      </c>
      <c r="C74" s="338">
        <v>1853.01</v>
      </c>
      <c r="D74" s="338">
        <v>1853</v>
      </c>
      <c r="E74" s="320"/>
      <c r="F74" s="357"/>
    </row>
    <row r="75" spans="1:6" ht="12.75">
      <c r="A75" s="203" t="s">
        <v>50</v>
      </c>
      <c r="B75" s="121" t="s">
        <v>285</v>
      </c>
      <c r="C75" s="338">
        <v>22520.9</v>
      </c>
      <c r="D75" s="338">
        <v>22521</v>
      </c>
      <c r="E75" s="320"/>
      <c r="F75" s="357"/>
    </row>
    <row r="76" spans="1:6" ht="12.75">
      <c r="A76" s="203" t="s">
        <v>51</v>
      </c>
      <c r="B76" s="121" t="s">
        <v>37</v>
      </c>
      <c r="C76" s="333"/>
      <c r="D76" s="333"/>
      <c r="E76" s="320"/>
      <c r="F76" s="357"/>
    </row>
    <row r="77" spans="1:6" ht="12.75">
      <c r="A77" s="203" t="s">
        <v>60</v>
      </c>
      <c r="B77" s="121" t="s">
        <v>71</v>
      </c>
      <c r="C77" s="339"/>
      <c r="D77" s="339"/>
      <c r="E77" s="320"/>
      <c r="F77" s="357"/>
    </row>
    <row r="78" spans="1:6" ht="12.75">
      <c r="A78" s="203" t="s">
        <v>52</v>
      </c>
      <c r="B78" s="121" t="s">
        <v>286</v>
      </c>
      <c r="C78" s="338">
        <v>15039</v>
      </c>
      <c r="D78" s="338">
        <v>13211</v>
      </c>
      <c r="E78" s="320"/>
      <c r="F78" s="357"/>
    </row>
    <row r="79" spans="1:6" ht="12.75">
      <c r="A79" s="203" t="s">
        <v>53</v>
      </c>
      <c r="B79" s="131" t="s">
        <v>385</v>
      </c>
      <c r="C79" s="338">
        <v>0</v>
      </c>
      <c r="D79" s="338"/>
      <c r="E79" s="320"/>
      <c r="F79" s="357"/>
    </row>
    <row r="80" spans="1:6" ht="12.75">
      <c r="A80" s="203" t="s">
        <v>62</v>
      </c>
      <c r="B80" s="131" t="s">
        <v>358</v>
      </c>
      <c r="C80" s="333"/>
      <c r="D80" s="333"/>
      <c r="E80" s="320"/>
      <c r="F80" s="155"/>
    </row>
    <row r="81" spans="1:6" ht="12.75">
      <c r="A81" s="203" t="s">
        <v>63</v>
      </c>
      <c r="B81" s="121" t="s">
        <v>287</v>
      </c>
      <c r="C81" s="338">
        <v>1550</v>
      </c>
      <c r="D81" s="338">
        <v>1550</v>
      </c>
      <c r="E81" s="320"/>
      <c r="F81" s="357"/>
    </row>
    <row r="82" spans="1:6" ht="22.5">
      <c r="A82" s="203" t="s">
        <v>64</v>
      </c>
      <c r="B82" s="121" t="s">
        <v>216</v>
      </c>
      <c r="C82" s="333"/>
      <c r="D82" s="333"/>
      <c r="E82" s="320"/>
      <c r="F82" s="357"/>
    </row>
    <row r="83" spans="1:6" ht="22.5">
      <c r="A83" s="203" t="s">
        <v>65</v>
      </c>
      <c r="B83" s="121" t="s">
        <v>61</v>
      </c>
      <c r="C83" s="333"/>
      <c r="D83" s="333"/>
      <c r="E83" s="320"/>
      <c r="F83" s="357"/>
    </row>
    <row r="84" spans="1:6" ht="22.5">
      <c r="A84" s="203" t="s">
        <v>67</v>
      </c>
      <c r="B84" s="121" t="s">
        <v>66</v>
      </c>
      <c r="C84" s="333"/>
      <c r="D84" s="333"/>
      <c r="E84" s="320"/>
      <c r="F84" s="358"/>
    </row>
    <row r="85" spans="1:6" ht="12.75">
      <c r="A85" s="119" t="s">
        <v>3</v>
      </c>
      <c r="B85" s="130" t="s">
        <v>192</v>
      </c>
      <c r="C85" s="163">
        <v>19500</v>
      </c>
      <c r="D85" s="163">
        <v>19500</v>
      </c>
      <c r="E85" s="320"/>
      <c r="F85" s="342"/>
    </row>
    <row r="86" spans="1:6" ht="12.75">
      <c r="A86" s="203" t="s">
        <v>54</v>
      </c>
      <c r="B86" s="121" t="s">
        <v>281</v>
      </c>
      <c r="C86" s="333">
        <v>500</v>
      </c>
      <c r="D86" s="333">
        <v>500</v>
      </c>
      <c r="E86" s="320"/>
      <c r="F86" s="342"/>
    </row>
    <row r="87" spans="1:6" ht="22.5">
      <c r="A87" s="203" t="s">
        <v>55</v>
      </c>
      <c r="B87" s="121" t="s">
        <v>429</v>
      </c>
      <c r="C87" s="333">
        <v>19000</v>
      </c>
      <c r="D87" s="333">
        <v>19000</v>
      </c>
      <c r="E87" s="320"/>
      <c r="F87" s="359"/>
    </row>
    <row r="88" spans="1:6" ht="22.5">
      <c r="A88" s="203" t="s">
        <v>189</v>
      </c>
      <c r="B88" s="121" t="s">
        <v>353</v>
      </c>
      <c r="C88" s="333">
        <v>0</v>
      </c>
      <c r="D88" s="333">
        <v>0</v>
      </c>
      <c r="E88" s="320"/>
      <c r="F88" s="345"/>
    </row>
    <row r="89" spans="1:6" ht="22.5">
      <c r="A89" s="203" t="s">
        <v>190</v>
      </c>
      <c r="B89" s="121" t="s">
        <v>354</v>
      </c>
      <c r="C89" s="333">
        <v>0</v>
      </c>
      <c r="D89" s="333">
        <v>0</v>
      </c>
      <c r="E89" s="320"/>
      <c r="F89" s="345"/>
    </row>
    <row r="90" spans="1:6" ht="12.75">
      <c r="A90" s="203" t="s">
        <v>191</v>
      </c>
      <c r="B90" s="121" t="s">
        <v>282</v>
      </c>
      <c r="C90" s="333"/>
      <c r="D90" s="333"/>
      <c r="E90" s="320"/>
      <c r="F90" s="345"/>
    </row>
    <row r="91" spans="1:6" ht="22.5">
      <c r="A91" s="203" t="s">
        <v>355</v>
      </c>
      <c r="B91" s="121" t="s">
        <v>58</v>
      </c>
      <c r="C91" s="333"/>
      <c r="D91" s="333"/>
      <c r="E91" s="320"/>
      <c r="F91" s="348"/>
    </row>
    <row r="92" spans="1:6" ht="12.75">
      <c r="A92" s="203" t="s">
        <v>190</v>
      </c>
      <c r="B92" s="121" t="s">
        <v>36</v>
      </c>
      <c r="C92" s="333"/>
      <c r="D92" s="333"/>
      <c r="E92" s="320"/>
      <c r="F92" s="360"/>
    </row>
    <row r="93" spans="1:6" ht="12.75">
      <c r="A93" s="203" t="s">
        <v>191</v>
      </c>
      <c r="B93" s="121" t="s">
        <v>72</v>
      </c>
      <c r="C93" s="333"/>
      <c r="D93" s="333"/>
      <c r="E93" s="320"/>
      <c r="F93" s="345"/>
    </row>
    <row r="94" spans="1:6" ht="12.75">
      <c r="A94" s="119" t="s">
        <v>4</v>
      </c>
      <c r="B94" s="130" t="s">
        <v>76</v>
      </c>
      <c r="C94" s="163">
        <v>6440</v>
      </c>
      <c r="D94" s="163">
        <v>8268</v>
      </c>
      <c r="E94" s="320"/>
      <c r="F94" s="345"/>
    </row>
    <row r="95" spans="1:6" ht="12.75">
      <c r="A95" s="204" t="s">
        <v>43</v>
      </c>
      <c r="B95" s="132" t="s">
        <v>17</v>
      </c>
      <c r="C95" s="163">
        <v>6440</v>
      </c>
      <c r="D95" s="163">
        <v>8268</v>
      </c>
      <c r="E95" s="320"/>
      <c r="F95" s="348"/>
    </row>
    <row r="96" spans="1:6" ht="12.75">
      <c r="A96" s="203"/>
      <c r="B96" s="133" t="s">
        <v>257</v>
      </c>
      <c r="C96" s="333">
        <v>3940</v>
      </c>
      <c r="D96" s="333">
        <v>5768</v>
      </c>
      <c r="E96" s="320"/>
      <c r="F96" s="345"/>
    </row>
    <row r="97" spans="1:6" ht="12.75">
      <c r="A97" s="203"/>
      <c r="B97" s="121" t="s">
        <v>179</v>
      </c>
      <c r="C97" s="333">
        <v>2500</v>
      </c>
      <c r="D97" s="333">
        <v>2500</v>
      </c>
      <c r="E97" s="320"/>
      <c r="F97" s="348"/>
    </row>
    <row r="98" spans="1:6" ht="12.75">
      <c r="A98" s="204" t="s">
        <v>44</v>
      </c>
      <c r="B98" s="122" t="s">
        <v>18</v>
      </c>
      <c r="C98" s="333"/>
      <c r="D98" s="333"/>
      <c r="E98" s="320"/>
      <c r="F98" s="348"/>
    </row>
    <row r="99" spans="1:6" ht="12.75">
      <c r="A99" s="204"/>
      <c r="B99" s="134" t="s">
        <v>199</v>
      </c>
      <c r="C99" s="333"/>
      <c r="D99" s="333"/>
      <c r="E99" s="320"/>
      <c r="F99" s="348"/>
    </row>
    <row r="100" spans="1:6" ht="12.75">
      <c r="A100" s="203"/>
      <c r="B100" s="133" t="s">
        <v>193</v>
      </c>
      <c r="C100" s="333"/>
      <c r="D100" s="333"/>
      <c r="E100" s="320"/>
      <c r="F100" s="359"/>
    </row>
    <row r="101" spans="1:6" ht="12.75">
      <c r="A101" s="120" t="s">
        <v>5</v>
      </c>
      <c r="B101" s="135" t="s">
        <v>40</v>
      </c>
      <c r="C101" s="333"/>
      <c r="D101" s="333"/>
      <c r="E101" s="320"/>
      <c r="F101" s="348"/>
    </row>
    <row r="102" spans="1:6" ht="12.75">
      <c r="A102" s="120" t="s">
        <v>6</v>
      </c>
      <c r="B102" s="135" t="s">
        <v>41</v>
      </c>
      <c r="C102" s="333"/>
      <c r="D102" s="333"/>
      <c r="E102" s="320"/>
      <c r="F102" s="348"/>
    </row>
    <row r="103" spans="1:6" ht="12.75">
      <c r="A103" s="119" t="s">
        <v>7</v>
      </c>
      <c r="B103" s="130" t="s">
        <v>56</v>
      </c>
      <c r="C103" s="163">
        <v>10706</v>
      </c>
      <c r="D103" s="163">
        <v>10706</v>
      </c>
      <c r="E103" s="320"/>
      <c r="F103" s="348"/>
    </row>
    <row r="104" spans="1:6" ht="12.75">
      <c r="A104" s="203" t="s">
        <v>45</v>
      </c>
      <c r="B104" s="121" t="s">
        <v>300</v>
      </c>
      <c r="C104" s="333">
        <v>1500</v>
      </c>
      <c r="D104" s="333">
        <v>1500</v>
      </c>
      <c r="E104" s="320"/>
      <c r="F104" s="348"/>
    </row>
    <row r="105" spans="1:6" ht="12.75">
      <c r="A105" s="203" t="s">
        <v>46</v>
      </c>
      <c r="B105" s="121" t="s">
        <v>368</v>
      </c>
      <c r="C105" s="333">
        <v>9206</v>
      </c>
      <c r="D105" s="333">
        <v>9206</v>
      </c>
      <c r="E105" s="320"/>
      <c r="F105" s="348"/>
    </row>
    <row r="106" spans="1:6" ht="12.75">
      <c r="A106" s="119" t="s">
        <v>8</v>
      </c>
      <c r="B106" s="130" t="s">
        <v>57</v>
      </c>
      <c r="C106" s="163">
        <v>85452.91</v>
      </c>
      <c r="D106" s="163">
        <v>85453</v>
      </c>
      <c r="E106" s="320"/>
      <c r="F106" s="348"/>
    </row>
    <row r="107" spans="1:6" ht="12.75">
      <c r="A107" s="136" t="s">
        <v>9</v>
      </c>
      <c r="B107" s="136" t="s">
        <v>349</v>
      </c>
      <c r="C107" s="333"/>
      <c r="D107" s="333"/>
      <c r="E107" s="320"/>
      <c r="F107" s="348"/>
    </row>
    <row r="108" spans="1:6" ht="12.75">
      <c r="A108" s="340" t="s">
        <v>10</v>
      </c>
      <c r="B108" s="340" t="s">
        <v>350</v>
      </c>
      <c r="C108" s="341">
        <v>85452.91</v>
      </c>
      <c r="D108" s="341">
        <v>85453</v>
      </c>
      <c r="E108" s="320"/>
      <c r="F108" s="348"/>
    </row>
    <row r="109" spans="1:6" ht="12.75">
      <c r="A109" s="319"/>
      <c r="B109" s="319"/>
      <c r="C109" s="319"/>
      <c r="D109" s="320"/>
      <c r="E109" s="320"/>
      <c r="F109" s="359"/>
    </row>
    <row r="110" spans="1:6" ht="12.75">
      <c r="A110" s="319" t="s">
        <v>460</v>
      </c>
      <c r="B110" s="319"/>
      <c r="C110" s="337">
        <v>0.08999999999650754</v>
      </c>
      <c r="D110" s="320"/>
      <c r="E110" s="320"/>
      <c r="F110" s="361"/>
    </row>
    <row r="111" spans="1:6" ht="12.75">
      <c r="A111" s="374"/>
      <c r="B111" s="374"/>
      <c r="C111" s="374"/>
      <c r="D111" s="375"/>
      <c r="E111" s="375"/>
      <c r="F111" s="348"/>
    </row>
    <row r="112" spans="1:6" ht="12.75">
      <c r="A112" s="366"/>
      <c r="B112" s="367"/>
      <c r="C112" s="345"/>
      <c r="D112" s="345"/>
      <c r="E112" s="345"/>
      <c r="F112" s="348"/>
    </row>
    <row r="113" spans="1:6" ht="12.75">
      <c r="A113" s="376"/>
      <c r="B113" s="369"/>
      <c r="C113" s="371"/>
      <c r="D113" s="371"/>
      <c r="E113" s="371"/>
      <c r="F113" s="348"/>
    </row>
    <row r="114" spans="1:6" ht="12.75">
      <c r="A114" s="376"/>
      <c r="B114" s="367"/>
      <c r="C114" s="371"/>
      <c r="D114" s="371"/>
      <c r="E114" s="371"/>
      <c r="F114" s="348"/>
    </row>
    <row r="115" spans="1:6" ht="12.75">
      <c r="A115" s="366"/>
      <c r="B115" s="368"/>
      <c r="C115" s="345"/>
      <c r="D115" s="345"/>
      <c r="E115" s="345"/>
      <c r="F115" s="348"/>
    </row>
    <row r="116" spans="1:6" ht="12.75">
      <c r="A116" s="369"/>
      <c r="B116" s="370"/>
      <c r="C116" s="371"/>
      <c r="D116" s="371"/>
      <c r="E116" s="371"/>
      <c r="F116" s="348"/>
    </row>
    <row r="117" spans="1:6" ht="12.75">
      <c r="A117" s="369"/>
      <c r="B117" s="370"/>
      <c r="C117" s="371"/>
      <c r="D117" s="371"/>
      <c r="E117" s="371"/>
      <c r="F117" s="348"/>
    </row>
    <row r="118" spans="1:6" ht="12.75">
      <c r="A118" s="369"/>
      <c r="B118" s="370"/>
      <c r="C118" s="359"/>
      <c r="D118" s="359"/>
      <c r="E118" s="359"/>
      <c r="F118" s="359"/>
    </row>
    <row r="119" spans="1:6" ht="12.75">
      <c r="A119" s="366"/>
      <c r="B119" s="367"/>
      <c r="C119" s="345"/>
      <c r="D119" s="345"/>
      <c r="E119" s="345"/>
      <c r="F119" s="362"/>
    </row>
    <row r="120" spans="1:6" ht="12.75">
      <c r="A120" s="366"/>
      <c r="B120" s="367"/>
      <c r="C120" s="345"/>
      <c r="D120" s="345"/>
      <c r="E120" s="345"/>
      <c r="F120" s="348"/>
    </row>
    <row r="121" spans="1:6" ht="12.75">
      <c r="A121" s="369"/>
      <c r="B121" s="370"/>
      <c r="C121" s="359"/>
      <c r="D121" s="359"/>
      <c r="E121" s="359"/>
      <c r="F121" s="359"/>
    </row>
    <row r="122" spans="1:6" ht="12.75">
      <c r="A122" s="372"/>
      <c r="B122" s="372"/>
      <c r="C122" s="373"/>
      <c r="D122" s="373"/>
      <c r="E122" s="373"/>
      <c r="F122" s="348"/>
    </row>
    <row r="123" spans="1:6" ht="12.75">
      <c r="A123" s="377"/>
      <c r="B123" s="377"/>
      <c r="C123" s="363"/>
      <c r="D123" s="363"/>
      <c r="E123" s="363"/>
      <c r="F123" s="363"/>
    </row>
    <row r="124" spans="1:6" ht="12.75">
      <c r="A124" s="357"/>
      <c r="B124" s="357"/>
      <c r="C124" s="357"/>
      <c r="D124" s="357"/>
      <c r="E124" s="357"/>
      <c r="F124" s="357"/>
    </row>
    <row r="125" spans="1:6" ht="12.75">
      <c r="A125" s="357"/>
      <c r="B125" s="357"/>
      <c r="C125" s="357"/>
      <c r="D125" s="357"/>
      <c r="E125" s="357"/>
      <c r="F125" s="356"/>
    </row>
    <row r="126" spans="1:6" ht="12.75">
      <c r="A126" s="118"/>
      <c r="B126" s="118"/>
      <c r="C126" s="118"/>
      <c r="D126" s="118"/>
      <c r="E126" s="118"/>
      <c r="F126" s="357"/>
    </row>
    <row r="127" spans="1:6" ht="12.75">
      <c r="A127" s="118"/>
      <c r="B127" s="118"/>
      <c r="C127" s="118"/>
      <c r="D127" s="118"/>
      <c r="E127" s="118"/>
      <c r="F127" s="118"/>
    </row>
  </sheetData>
  <sheetProtection/>
  <mergeCells count="3">
    <mergeCell ref="A1:B1"/>
    <mergeCell ref="A67:B67"/>
    <mergeCell ref="C1:F2"/>
  </mergeCells>
  <printOptions/>
  <pageMargins left="0.7086614173228347" right="0.11811023622047245" top="0.9448818897637796" bottom="0.35433070866141736" header="0.31496062992125984" footer="0.31496062992125984"/>
  <pageSetup horizontalDpi="600" verticalDpi="600" orientation="portrait" paperSize="9" scale="85" r:id="rId1"/>
  <headerFooter alignWithMargins="0">
    <oddHeader>&amp;C&amp;"Times New Roman CE,Félkövér"Mogyorósbánya Község Önkormányzat
2013. évi költségvetése&amp;R&amp;"Times New Roman CE,Félkövér"1.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zoomScale="85" zoomScaleNormal="85" zoomScalePageLayoutView="0" workbookViewId="0" topLeftCell="A1">
      <selection activeCell="F5" sqref="F5"/>
    </sheetView>
  </sheetViews>
  <sheetFormatPr defaultColWidth="9.00390625" defaultRowHeight="12.75"/>
  <cols>
    <col min="1" max="1" width="38.00390625" style="7" bestFit="1" customWidth="1"/>
    <col min="2" max="2" width="10.50390625" style="6" customWidth="1"/>
    <col min="3" max="3" width="15.375" style="6" customWidth="1"/>
    <col min="4" max="4" width="30.50390625" style="6" customWidth="1"/>
    <col min="5" max="5" width="16.625" style="6" customWidth="1"/>
    <col min="6" max="6" width="13.50390625" style="6" customWidth="1"/>
    <col min="7" max="7" width="11.625" style="6" customWidth="1"/>
    <col min="8" max="8" width="12.875" style="6" customWidth="1"/>
    <col min="9" max="16384" width="9.375" style="6" customWidth="1"/>
  </cols>
  <sheetData>
    <row r="1" spans="1:9" ht="15.75">
      <c r="A1" s="15"/>
      <c r="B1" s="15"/>
      <c r="C1" s="15"/>
      <c r="D1" s="487"/>
      <c r="E1" s="487"/>
      <c r="F1" s="485" t="s">
        <v>453</v>
      </c>
      <c r="G1" s="482"/>
      <c r="H1" s="482"/>
      <c r="I1" s="296"/>
    </row>
    <row r="2" spans="1:9" ht="12.75">
      <c r="A2" s="483" t="s">
        <v>78</v>
      </c>
      <c r="B2" s="483"/>
      <c r="C2" s="483"/>
      <c r="D2" s="483"/>
      <c r="E2" s="483"/>
      <c r="F2" s="482"/>
      <c r="G2" s="482"/>
      <c r="H2" s="482"/>
      <c r="I2" s="423"/>
    </row>
    <row r="3" spans="1:9" ht="12.75">
      <c r="A3" s="483" t="s">
        <v>379</v>
      </c>
      <c r="B3" s="483"/>
      <c r="C3" s="483"/>
      <c r="D3" s="483"/>
      <c r="E3" s="483"/>
      <c r="F3" s="482"/>
      <c r="G3" s="482"/>
      <c r="H3" s="482"/>
      <c r="I3" s="424"/>
    </row>
    <row r="4" spans="1:9" ht="12.75">
      <c r="A4" s="378"/>
      <c r="B4" s="379"/>
      <c r="C4" s="379"/>
      <c r="D4" s="379"/>
      <c r="E4" s="379"/>
      <c r="F4" s="482"/>
      <c r="G4" s="482"/>
      <c r="H4" s="482"/>
      <c r="I4" s="424"/>
    </row>
    <row r="5" spans="1:9" ht="39.75" customHeight="1">
      <c r="A5" s="484" t="s">
        <v>19</v>
      </c>
      <c r="B5" s="484"/>
      <c r="C5" s="484"/>
      <c r="D5" s="484"/>
      <c r="E5" s="484"/>
      <c r="F5" s="380"/>
      <c r="G5" s="381"/>
      <c r="H5" s="381"/>
      <c r="I5" s="381"/>
    </row>
    <row r="6" spans="1:9" ht="12.75">
      <c r="A6" s="378"/>
      <c r="B6" s="379"/>
      <c r="C6" s="379"/>
      <c r="D6" s="379"/>
      <c r="E6" s="382"/>
      <c r="F6" s="380"/>
      <c r="G6" s="381"/>
      <c r="H6" s="381"/>
      <c r="I6" s="381"/>
    </row>
    <row r="7" spans="1:9" ht="24" customHeight="1" thickBot="1">
      <c r="A7" s="383" t="s">
        <v>15</v>
      </c>
      <c r="B7" s="383"/>
      <c r="C7" s="383"/>
      <c r="D7" s="486" t="s">
        <v>16</v>
      </c>
      <c r="E7" s="486"/>
      <c r="F7" s="380"/>
      <c r="G7" s="381"/>
      <c r="H7" s="381"/>
      <c r="I7" s="381"/>
    </row>
    <row r="8" spans="1:9" s="8" customFormat="1" ht="51">
      <c r="A8" s="384" t="s">
        <v>20</v>
      </c>
      <c r="B8" s="385" t="s">
        <v>435</v>
      </c>
      <c r="C8" s="386" t="s">
        <v>436</v>
      </c>
      <c r="D8" s="384" t="s">
        <v>20</v>
      </c>
      <c r="E8" s="385" t="s">
        <v>435</v>
      </c>
      <c r="F8" s="386" t="s">
        <v>435</v>
      </c>
      <c r="G8" s="381"/>
      <c r="H8" s="381"/>
      <c r="I8" s="381"/>
    </row>
    <row r="9" spans="1:9" ht="15.75" customHeight="1">
      <c r="A9" s="387"/>
      <c r="B9" s="388"/>
      <c r="C9" s="389"/>
      <c r="D9" s="387"/>
      <c r="E9" s="390"/>
      <c r="F9" s="391"/>
      <c r="G9" s="381"/>
      <c r="H9" s="381"/>
      <c r="I9" s="381"/>
    </row>
    <row r="10" spans="1:9" ht="31.5" customHeight="1">
      <c r="A10" s="387" t="s">
        <v>21</v>
      </c>
      <c r="B10" s="388">
        <v>2696</v>
      </c>
      <c r="C10" s="389">
        <v>2696</v>
      </c>
      <c r="D10" s="387" t="s">
        <v>22</v>
      </c>
      <c r="E10" s="392">
        <v>7844</v>
      </c>
      <c r="F10" s="393">
        <v>7844</v>
      </c>
      <c r="G10" s="381"/>
      <c r="H10" s="381"/>
      <c r="I10" s="381"/>
    </row>
    <row r="11" spans="1:9" ht="34.5" customHeight="1">
      <c r="A11" s="387" t="s">
        <v>42</v>
      </c>
      <c r="B11" s="388">
        <v>22104</v>
      </c>
      <c r="C11" s="389">
        <v>22104</v>
      </c>
      <c r="D11" s="387" t="s">
        <v>23</v>
      </c>
      <c r="E11" s="392">
        <v>1853.01</v>
      </c>
      <c r="F11" s="393">
        <v>1853</v>
      </c>
      <c r="G11" s="381"/>
      <c r="H11" s="381"/>
      <c r="I11" s="381"/>
    </row>
    <row r="12" spans="1:9" ht="15.75" customHeight="1">
      <c r="A12" s="387" t="s">
        <v>38</v>
      </c>
      <c r="B12" s="388">
        <v>15947</v>
      </c>
      <c r="C12" s="389">
        <v>0</v>
      </c>
      <c r="D12" s="387" t="s">
        <v>24</v>
      </c>
      <c r="E12" s="394">
        <v>22520.9</v>
      </c>
      <c r="F12" s="395">
        <v>22521</v>
      </c>
      <c r="G12" s="381"/>
      <c r="H12" s="381"/>
      <c r="I12" s="381"/>
    </row>
    <row r="13" spans="1:9" ht="15.75" customHeight="1">
      <c r="A13" s="387" t="s">
        <v>59</v>
      </c>
      <c r="B13" s="388">
        <v>0</v>
      </c>
      <c r="C13" s="389">
        <v>15947</v>
      </c>
      <c r="D13" s="387" t="s">
        <v>37</v>
      </c>
      <c r="E13" s="394">
        <v>0</v>
      </c>
      <c r="F13" s="395">
        <v>0</v>
      </c>
      <c r="G13" s="381"/>
      <c r="H13" s="381"/>
      <c r="I13" s="381"/>
    </row>
    <row r="14" spans="1:9" ht="15.75" customHeight="1">
      <c r="A14" s="387" t="s">
        <v>253</v>
      </c>
      <c r="B14" s="388"/>
      <c r="C14" s="389">
        <v>0</v>
      </c>
      <c r="D14" s="387" t="s">
        <v>68</v>
      </c>
      <c r="E14" s="394">
        <v>15039</v>
      </c>
      <c r="F14" s="395">
        <v>13211</v>
      </c>
      <c r="G14" s="381"/>
      <c r="H14" s="381"/>
      <c r="I14" s="381"/>
    </row>
    <row r="15" spans="1:9" ht="24.75" customHeight="1">
      <c r="A15" s="387" t="s">
        <v>39</v>
      </c>
      <c r="B15" s="388">
        <v>12000</v>
      </c>
      <c r="C15" s="389">
        <v>12000</v>
      </c>
      <c r="D15" s="387" t="s">
        <v>255</v>
      </c>
      <c r="E15" s="394">
        <v>0</v>
      </c>
      <c r="F15" s="395">
        <v>0</v>
      </c>
      <c r="G15" s="381"/>
      <c r="H15" s="381"/>
      <c r="I15" s="381"/>
    </row>
    <row r="16" spans="1:9" ht="30" customHeight="1">
      <c r="A16" s="387" t="s">
        <v>254</v>
      </c>
      <c r="B16" s="388"/>
      <c r="C16" s="389"/>
      <c r="D16" s="387" t="s">
        <v>69</v>
      </c>
      <c r="E16" s="394">
        <v>1550</v>
      </c>
      <c r="F16" s="395">
        <v>1550</v>
      </c>
      <c r="G16" s="381"/>
      <c r="H16" s="381"/>
      <c r="I16" s="381"/>
    </row>
    <row r="17" spans="1:9" ht="15.75" customHeight="1">
      <c r="A17" s="396"/>
      <c r="B17" s="388"/>
      <c r="C17" s="389"/>
      <c r="D17" s="387" t="s">
        <v>197</v>
      </c>
      <c r="E17" s="390">
        <v>3940</v>
      </c>
      <c r="F17" s="391">
        <v>5768</v>
      </c>
      <c r="G17" s="381"/>
      <c r="H17" s="381"/>
      <c r="I17" s="381"/>
    </row>
    <row r="18" spans="1:9" ht="15.75" customHeight="1">
      <c r="A18" s="387"/>
      <c r="B18" s="397"/>
      <c r="C18" s="398"/>
      <c r="D18" s="387" t="s">
        <v>344</v>
      </c>
      <c r="E18" s="390"/>
      <c r="F18" s="391"/>
      <c r="G18" s="381"/>
      <c r="H18" s="381"/>
      <c r="I18" s="381"/>
    </row>
    <row r="19" spans="1:9" ht="15.75" customHeight="1" thickBot="1">
      <c r="A19" s="399" t="s">
        <v>25</v>
      </c>
      <c r="B19" s="400">
        <v>52747</v>
      </c>
      <c r="C19" s="401">
        <v>52747</v>
      </c>
      <c r="D19" s="399" t="s">
        <v>25</v>
      </c>
      <c r="E19" s="402">
        <v>52746.91</v>
      </c>
      <c r="F19" s="403">
        <v>52747</v>
      </c>
      <c r="G19" s="381"/>
      <c r="H19" s="381"/>
      <c r="I19" s="381"/>
    </row>
    <row r="20" spans="1:9" ht="15.75" customHeight="1">
      <c r="A20" s="404" t="s">
        <v>26</v>
      </c>
      <c r="B20" s="405"/>
      <c r="C20" s="405"/>
      <c r="D20" s="406" t="s">
        <v>27</v>
      </c>
      <c r="E20" s="407">
        <v>0.0900000000037835</v>
      </c>
      <c r="F20" s="407"/>
      <c r="G20" s="381"/>
      <c r="H20" s="381"/>
      <c r="I20" s="381"/>
    </row>
    <row r="21" spans="1:9" ht="15.75" customHeight="1">
      <c r="A21" s="378"/>
      <c r="B21" s="408">
        <v>85453</v>
      </c>
      <c r="C21" s="408">
        <v>85453</v>
      </c>
      <c r="D21" s="409"/>
      <c r="E21" s="408">
        <v>85452.91</v>
      </c>
      <c r="F21" s="410">
        <v>85453</v>
      </c>
      <c r="G21" s="381"/>
      <c r="H21" s="381"/>
      <c r="I21" s="381"/>
    </row>
    <row r="22" spans="1:9" ht="15.75" customHeight="1">
      <c r="A22" s="378"/>
      <c r="B22" s="379"/>
      <c r="C22" s="379"/>
      <c r="D22" s="379"/>
      <c r="E22" s="379"/>
      <c r="F22" s="380"/>
      <c r="G22" s="381"/>
      <c r="H22" s="381"/>
      <c r="I22" s="381"/>
    </row>
    <row r="23" spans="1:8" ht="15.75" customHeight="1">
      <c r="A23" s="411"/>
      <c r="B23" s="412"/>
      <c r="C23" s="412"/>
      <c r="D23" s="412"/>
      <c r="E23" s="413"/>
      <c r="F23" s="414"/>
      <c r="G23" s="415"/>
      <c r="H23" s="415"/>
    </row>
    <row r="24" spans="1:8" ht="18" customHeight="1">
      <c r="A24" s="416"/>
      <c r="B24" s="412"/>
      <c r="C24" s="412"/>
      <c r="D24" s="412"/>
      <c r="E24" s="416"/>
      <c r="F24" s="417"/>
      <c r="G24" s="417"/>
      <c r="H24" s="415"/>
    </row>
    <row r="25" spans="1:8" ht="18" customHeight="1">
      <c r="A25" s="418"/>
      <c r="B25" s="412"/>
      <c r="C25" s="412"/>
      <c r="D25" s="412"/>
      <c r="E25" s="419"/>
      <c r="F25" s="420"/>
      <c r="G25" s="415"/>
      <c r="H25" s="415"/>
    </row>
    <row r="26" spans="1:8" ht="12.75">
      <c r="A26" s="84"/>
      <c r="B26" s="421"/>
      <c r="C26" s="421"/>
      <c r="D26" s="421"/>
      <c r="E26" s="422"/>
      <c r="F26" s="421"/>
      <c r="G26" s="421"/>
      <c r="H26" s="81"/>
    </row>
  </sheetData>
  <sheetProtection/>
  <mergeCells count="6">
    <mergeCell ref="A3:E3"/>
    <mergeCell ref="A5:E5"/>
    <mergeCell ref="F1:H4"/>
    <mergeCell ref="D7:E7"/>
    <mergeCell ref="D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PageLayoutView="0" workbookViewId="0" topLeftCell="A1">
      <selection activeCell="E1" sqref="E1:H2"/>
    </sheetView>
  </sheetViews>
  <sheetFormatPr defaultColWidth="9.00390625" defaultRowHeight="12.75"/>
  <cols>
    <col min="1" max="1" width="47.00390625" style="7" bestFit="1" customWidth="1"/>
    <col min="2" max="2" width="12.50390625" style="6" bestFit="1" customWidth="1"/>
    <col min="3" max="3" width="12.125" style="6" customWidth="1"/>
    <col min="4" max="4" width="11.50390625" style="6" customWidth="1"/>
    <col min="5" max="5" width="24.125" style="6" bestFit="1" customWidth="1"/>
    <col min="6" max="6" width="12.50390625" style="6" bestFit="1" customWidth="1"/>
    <col min="7" max="7" width="10.125" style="6" customWidth="1"/>
    <col min="8" max="8" width="11.375" style="6" customWidth="1"/>
    <col min="9" max="16384" width="9.375" style="6" customWidth="1"/>
  </cols>
  <sheetData>
    <row r="1" spans="1:8" ht="15.75">
      <c r="A1" s="15"/>
      <c r="B1" s="15"/>
      <c r="C1" s="15"/>
      <c r="D1" s="15"/>
      <c r="E1" s="492" t="s">
        <v>454</v>
      </c>
      <c r="F1" s="492"/>
      <c r="G1" s="492"/>
      <c r="H1" s="492"/>
    </row>
    <row r="2" spans="1:8" ht="15.75">
      <c r="A2" s="15"/>
      <c r="B2" s="15"/>
      <c r="C2" s="15"/>
      <c r="D2" s="15"/>
      <c r="E2" s="493"/>
      <c r="F2" s="493"/>
      <c r="G2" s="493"/>
      <c r="H2" s="493"/>
    </row>
    <row r="3" spans="1:8" ht="15.75">
      <c r="A3" s="491" t="s">
        <v>78</v>
      </c>
      <c r="B3" s="491"/>
      <c r="C3" s="491"/>
      <c r="D3" s="491"/>
      <c r="E3" s="491"/>
      <c r="F3" s="491"/>
      <c r="G3" s="491"/>
      <c r="H3" s="491"/>
    </row>
    <row r="4" spans="1:8" ht="15.75">
      <c r="A4" s="491" t="str">
        <f>'Működési bevétel 2'!A3:H3</f>
        <v>2013. évi költségvetés</v>
      </c>
      <c r="B4" s="491"/>
      <c r="C4" s="491"/>
      <c r="D4" s="491"/>
      <c r="E4" s="491"/>
      <c r="F4" s="491"/>
      <c r="G4" s="491"/>
      <c r="H4" s="491"/>
    </row>
    <row r="5" spans="1:6" ht="15.75">
      <c r="A5" s="16"/>
      <c r="B5" s="16"/>
      <c r="C5" s="16"/>
      <c r="D5" s="16"/>
      <c r="E5" s="16"/>
      <c r="F5" s="16"/>
    </row>
    <row r="6" spans="1:8" ht="39.75" customHeight="1">
      <c r="A6" s="490" t="s">
        <v>28</v>
      </c>
      <c r="B6" s="490"/>
      <c r="C6" s="490"/>
      <c r="D6" s="490"/>
      <c r="E6" s="490"/>
      <c r="F6" s="490"/>
      <c r="G6" s="490"/>
      <c r="H6" s="490"/>
    </row>
    <row r="7" spans="6:8" ht="12.75">
      <c r="F7" s="488" t="s">
        <v>271</v>
      </c>
      <c r="G7" s="488"/>
      <c r="H7" s="488"/>
    </row>
    <row r="8" spans="1:8" ht="24" customHeight="1">
      <c r="A8" s="214" t="s">
        <v>15</v>
      </c>
      <c r="B8" s="214"/>
      <c r="C8" s="214"/>
      <c r="D8" s="214"/>
      <c r="E8" s="489" t="s">
        <v>16</v>
      </c>
      <c r="F8" s="489"/>
      <c r="G8" s="489"/>
      <c r="H8" s="489"/>
    </row>
    <row r="9" spans="1:8" s="8" customFormat="1" ht="35.25" customHeight="1">
      <c r="A9" s="144" t="s">
        <v>20</v>
      </c>
      <c r="B9" s="209" t="s">
        <v>388</v>
      </c>
      <c r="C9" s="209" t="s">
        <v>303</v>
      </c>
      <c r="D9" s="209" t="s">
        <v>363</v>
      </c>
      <c r="E9" s="144" t="s">
        <v>20</v>
      </c>
      <c r="F9" s="209" t="s">
        <v>388</v>
      </c>
      <c r="G9" s="209" t="s">
        <v>303</v>
      </c>
      <c r="H9" s="209" t="s">
        <v>363</v>
      </c>
    </row>
    <row r="10" spans="1:8" ht="27.75" customHeight="1">
      <c r="A10" s="68" t="s">
        <v>33</v>
      </c>
      <c r="B10" s="2">
        <v>0</v>
      </c>
      <c r="C10" s="2"/>
      <c r="D10" s="2"/>
      <c r="E10" s="76" t="s">
        <v>256</v>
      </c>
      <c r="F10" s="76"/>
      <c r="G10" s="76"/>
      <c r="H10" s="76"/>
    </row>
    <row r="11" spans="1:8" ht="27.75" customHeight="1">
      <c r="A11" s="68" t="s">
        <v>34</v>
      </c>
      <c r="B11" s="2">
        <f>'Fő tábla 1.'!D28</f>
        <v>0</v>
      </c>
      <c r="C11" s="2">
        <f>'Fő tábla 1.'!E28</f>
        <v>0</v>
      </c>
      <c r="D11" s="2">
        <f>'Fő tábla 1.'!F28</f>
        <v>0</v>
      </c>
      <c r="E11" s="68" t="s">
        <v>194</v>
      </c>
      <c r="F11" s="2">
        <f>'Fő tábla 1.'!D102+'Fő tábla 1.'!D103+'Fő tábla 1.'!D104</f>
        <v>12206</v>
      </c>
      <c r="G11" s="2">
        <f>'Fő tábla 1.'!E102+'Fő tábla 1.'!E103+'Fő tábla 1.'!E104</f>
        <v>0</v>
      </c>
      <c r="H11" s="2">
        <f>'Fő tábla 1.'!F100</f>
        <v>0</v>
      </c>
    </row>
    <row r="12" spans="1:8" ht="27.75" customHeight="1">
      <c r="A12" s="210" t="s">
        <v>426</v>
      </c>
      <c r="B12" s="2"/>
      <c r="C12" s="2"/>
      <c r="D12" s="2">
        <f>'Fő tábla 1.'!F56</f>
        <v>0</v>
      </c>
      <c r="E12" s="68" t="s">
        <v>195</v>
      </c>
      <c r="F12" s="2">
        <f>'Fő tábla 1.'!D105</f>
        <v>9206</v>
      </c>
      <c r="G12" s="2">
        <f>'Fő tábla 1.'!E105</f>
        <v>0</v>
      </c>
      <c r="H12" s="2">
        <f>'Fő tábla 1.'!F105</f>
        <v>0</v>
      </c>
    </row>
    <row r="13" spans="1:8" ht="15.75" customHeight="1">
      <c r="A13" s="68" t="s">
        <v>273</v>
      </c>
      <c r="B13" s="2">
        <f>'Fő tábla 1.'!D38</f>
        <v>0</v>
      </c>
      <c r="C13" s="2">
        <f>'Fő tábla 1.'!E38</f>
        <v>0</v>
      </c>
      <c r="D13" s="2">
        <f>'Fő tábla 1.'!F38</f>
        <v>0</v>
      </c>
      <c r="E13" s="68" t="s">
        <v>197</v>
      </c>
      <c r="F13" s="2"/>
      <c r="G13" s="76"/>
      <c r="H13" s="76">
        <v>2500</v>
      </c>
    </row>
    <row r="14" spans="1:8" ht="24" customHeight="1">
      <c r="A14" s="68" t="s">
        <v>77</v>
      </c>
      <c r="B14" s="2"/>
      <c r="C14" s="2"/>
      <c r="D14" s="2"/>
      <c r="E14" s="68" t="s">
        <v>187</v>
      </c>
      <c r="F14" s="2">
        <f>'Fő tábla 1.'!D119</f>
        <v>0</v>
      </c>
      <c r="G14" s="2">
        <f>'Fő tábla 1.'!E119</f>
        <v>0</v>
      </c>
      <c r="H14" s="2">
        <f>'Fő tábla 1.'!F119</f>
        <v>0</v>
      </c>
    </row>
    <row r="15" spans="1:8" ht="15.75" customHeight="1">
      <c r="A15" s="68" t="s">
        <v>39</v>
      </c>
      <c r="B15" s="2">
        <f>'Fő tábla 1.'!D53</f>
        <v>19000</v>
      </c>
      <c r="C15" s="2">
        <f>'Fő tábla 1.'!E53</f>
        <v>0</v>
      </c>
      <c r="D15" s="2">
        <f>'Fő tábla 1.'!F53</f>
        <v>0</v>
      </c>
      <c r="E15" s="68" t="s">
        <v>356</v>
      </c>
      <c r="F15" s="2">
        <f>'Fő tábla 1.'!D120</f>
        <v>0</v>
      </c>
      <c r="G15" s="2">
        <f>'Fő tábla 1.'!E120</f>
        <v>0</v>
      </c>
      <c r="H15" s="2">
        <f>'Fő tábla 1.'!F120</f>
        <v>0</v>
      </c>
    </row>
    <row r="16" spans="1:8" ht="15.75" customHeight="1">
      <c r="A16" s="210" t="s">
        <v>274</v>
      </c>
      <c r="B16" s="2">
        <f>'Fő tábla 1.'!D67</f>
        <v>0</v>
      </c>
      <c r="C16" s="2">
        <f>'Fő tábla 1.'!E67</f>
        <v>0</v>
      </c>
      <c r="D16" s="2">
        <f>'Fő tábla 1.'!F67</f>
        <v>0</v>
      </c>
      <c r="E16" s="68"/>
      <c r="F16" s="2"/>
      <c r="G16" s="76"/>
      <c r="H16" s="76"/>
    </row>
    <row r="17" spans="1:8" ht="15.75" customHeight="1">
      <c r="A17" s="68"/>
      <c r="B17" s="2"/>
      <c r="C17" s="2"/>
      <c r="D17" s="2"/>
      <c r="E17" s="68"/>
      <c r="F17" s="2"/>
      <c r="G17" s="76"/>
      <c r="H17" s="76"/>
    </row>
    <row r="18" spans="1:8" ht="18" customHeight="1">
      <c r="A18" s="69" t="s">
        <v>25</v>
      </c>
      <c r="B18" s="70">
        <f>SUM(B10:B17)</f>
        <v>19000</v>
      </c>
      <c r="C18" s="70">
        <f>SUM(C10:C17)</f>
        <v>0</v>
      </c>
      <c r="D18" s="70">
        <f>SUM(D10:D17)</f>
        <v>0</v>
      </c>
      <c r="E18" s="69" t="s">
        <v>25</v>
      </c>
      <c r="F18" s="70">
        <f>SUM(F10:F17)</f>
        <v>21412</v>
      </c>
      <c r="G18" s="70">
        <f>SUM(G10:G17)</f>
        <v>0</v>
      </c>
      <c r="H18" s="70">
        <f>SUM(H10:H17)</f>
        <v>2500</v>
      </c>
    </row>
    <row r="19" spans="1:8" ht="18" customHeight="1">
      <c r="A19" s="211" t="s">
        <v>26</v>
      </c>
      <c r="B19" s="212">
        <f>IF(((F18-B18)&gt;0),F18-B18,"----")</f>
        <v>2412</v>
      </c>
      <c r="C19" s="212"/>
      <c r="D19" s="212"/>
      <c r="E19" s="213" t="s">
        <v>27</v>
      </c>
      <c r="F19" s="212" t="str">
        <f>IF(((B18-F18)&gt;0),B18-F18,"----")</f>
        <v>----</v>
      </c>
      <c r="G19" s="212" t="str">
        <f>IF(((C18-G18)&gt;0),C18-G18,"----")</f>
        <v>----</v>
      </c>
      <c r="H19" s="212" t="str">
        <f>IF(((D18-H18)&gt;0),D18-H18,"----")</f>
        <v>----</v>
      </c>
    </row>
    <row r="21" ht="12" customHeight="1"/>
  </sheetData>
  <sheetProtection/>
  <mergeCells count="6">
    <mergeCell ref="E1:H2"/>
    <mergeCell ref="F7:H7"/>
    <mergeCell ref="E8:H8"/>
    <mergeCell ref="A6:H6"/>
    <mergeCell ref="A3:H3"/>
    <mergeCell ref="A4:H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30.125" style="0" bestFit="1" customWidth="1"/>
    <col min="2" max="2" width="18.50390625" style="0" customWidth="1"/>
  </cols>
  <sheetData>
    <row r="1" spans="1:2" ht="14.25">
      <c r="A1" s="496" t="s">
        <v>419</v>
      </c>
      <c r="B1" s="496"/>
    </row>
    <row r="2" spans="1:3" ht="12.75">
      <c r="A2" s="497" t="s">
        <v>447</v>
      </c>
      <c r="B2" s="497"/>
      <c r="C2" s="497"/>
    </row>
    <row r="4" spans="1:2" ht="12.75">
      <c r="A4" s="253"/>
      <c r="B4" s="253"/>
    </row>
    <row r="5" spans="1:9" ht="18.75" customHeight="1">
      <c r="A5" s="494" t="s">
        <v>421</v>
      </c>
      <c r="B5" s="494"/>
      <c r="D5" s="272"/>
      <c r="E5" s="272"/>
      <c r="F5" s="272"/>
      <c r="G5" s="272"/>
      <c r="H5" s="272"/>
      <c r="I5" s="272"/>
    </row>
    <row r="6" spans="1:3" ht="22.5">
      <c r="A6" s="495" t="s">
        <v>412</v>
      </c>
      <c r="B6" s="495"/>
      <c r="C6" s="271"/>
    </row>
    <row r="7" spans="1:2" ht="12.75">
      <c r="A7" s="254"/>
      <c r="B7" s="255"/>
    </row>
    <row r="8" spans="1:2" ht="12.75">
      <c r="A8" s="253"/>
      <c r="B8" s="256"/>
    </row>
    <row r="9" spans="1:2" ht="16.5" thickBot="1">
      <c r="A9" s="258" t="s">
        <v>391</v>
      </c>
      <c r="B9" s="257"/>
    </row>
    <row r="10" spans="1:2" ht="13.5" thickBot="1">
      <c r="A10" s="273"/>
      <c r="B10" s="259" t="s">
        <v>392</v>
      </c>
    </row>
    <row r="11" spans="1:2" ht="15" thickBot="1">
      <c r="A11" s="260" t="s">
        <v>20</v>
      </c>
      <c r="B11" s="261" t="s">
        <v>393</v>
      </c>
    </row>
    <row r="12" spans="1:2" ht="15">
      <c r="A12" s="274" t="s">
        <v>394</v>
      </c>
      <c r="B12" s="285">
        <f>'[1]GLOBÁLIS'!J13</f>
        <v>10834316</v>
      </c>
    </row>
    <row r="13" spans="1:2" ht="15">
      <c r="A13" s="275" t="s">
        <v>395</v>
      </c>
      <c r="B13" s="262">
        <f>'[1]GLOBÁLIS'!J14</f>
        <v>10834316</v>
      </c>
    </row>
    <row r="14" spans="1:2" ht="15">
      <c r="A14" s="275" t="s">
        <v>396</v>
      </c>
      <c r="B14" s="262">
        <f>'[1]GLOBÁLIS'!J15</f>
        <v>0</v>
      </c>
    </row>
    <row r="15" spans="1:2" ht="15">
      <c r="A15" s="275" t="s">
        <v>397</v>
      </c>
      <c r="B15" s="263">
        <f>'[1]GLOBÁLIS'!J16</f>
        <v>4163694</v>
      </c>
    </row>
    <row r="16" spans="1:2" ht="15">
      <c r="A16" s="275" t="s">
        <v>398</v>
      </c>
      <c r="B16" s="262">
        <f>'[1]GLOBÁLIS'!J21</f>
        <v>6607180</v>
      </c>
    </row>
    <row r="17" spans="1:2" ht="15">
      <c r="A17" s="275" t="s">
        <v>399</v>
      </c>
      <c r="B17" s="263">
        <f>'[1]GLOBÁLIS'!J22</f>
        <v>8390830</v>
      </c>
    </row>
    <row r="18" spans="1:2" ht="15">
      <c r="A18" s="275" t="s">
        <v>400</v>
      </c>
      <c r="B18" s="262">
        <f>'[1]GLOBÁLIS'!J23</f>
        <v>3000000</v>
      </c>
    </row>
    <row r="19" spans="1:2" ht="15">
      <c r="A19" s="275" t="s">
        <v>401</v>
      </c>
      <c r="B19" s="262">
        <f>SUM(B17:B18)</f>
        <v>11390830</v>
      </c>
    </row>
    <row r="20" spans="1:2" ht="15">
      <c r="A20" s="275" t="s">
        <v>402</v>
      </c>
      <c r="B20" s="262">
        <f>'[1]GLOBÁLIS'!J24</f>
        <v>0</v>
      </c>
    </row>
    <row r="21" spans="1:2" ht="14.25">
      <c r="A21" s="276" t="s">
        <v>403</v>
      </c>
      <c r="B21" s="263">
        <f>B19+B20</f>
        <v>11390830</v>
      </c>
    </row>
    <row r="22" spans="1:2" ht="15">
      <c r="A22" s="274" t="s">
        <v>404</v>
      </c>
      <c r="B22" s="264">
        <f>'[1]KÖZOKTATÁS'!R57+'[1]KÖZOKTATÁS'!R58</f>
        <v>0</v>
      </c>
    </row>
    <row r="23" spans="1:2" ht="15">
      <c r="A23" s="277" t="s">
        <v>405</v>
      </c>
      <c r="B23" s="264">
        <f>+'[1]KÖZOKTATÁS'!R59</f>
        <v>2550000</v>
      </c>
    </row>
    <row r="24" spans="1:2" ht="15">
      <c r="A24" s="278" t="s">
        <v>406</v>
      </c>
      <c r="B24" s="264">
        <f>'[1]KÖZOKTATÁS'!R78+'[1]KÖZOKTATÁS'!R79</f>
        <v>0</v>
      </c>
    </row>
    <row r="25" spans="1:2" ht="14.25">
      <c r="A25" s="279" t="s">
        <v>407</v>
      </c>
      <c r="B25" s="265">
        <f>SUM(B23:B24)</f>
        <v>2550000</v>
      </c>
    </row>
    <row r="26" spans="1:2" ht="15">
      <c r="A26" s="280" t="s">
        <v>408</v>
      </c>
      <c r="B26" s="264">
        <f>+'[1]SZOCIÁLIS'!L13</f>
        <v>994525.9999999999</v>
      </c>
    </row>
    <row r="27" spans="1:2" ht="15" thickBot="1">
      <c r="A27" s="281" t="s">
        <v>409</v>
      </c>
      <c r="B27" s="265">
        <f>SUM(B26)</f>
        <v>994525.9999999999</v>
      </c>
    </row>
    <row r="28" spans="1:2" ht="15">
      <c r="A28" s="280" t="s">
        <v>410</v>
      </c>
      <c r="B28" s="266">
        <f>SUM('[1]KULTURÁLIS'!L13:L20)</f>
        <v>1011180</v>
      </c>
    </row>
    <row r="29" spans="1:2" ht="15.75" thickBot="1">
      <c r="A29" s="280"/>
      <c r="B29" s="267">
        <f>SUM('[1]KULTURÁLIS'!L21,'[1]KULTURÁLIS'!L28,'[1]KULTURÁLIS'!L35)</f>
        <v>0</v>
      </c>
    </row>
    <row r="30" spans="1:2" ht="15" thickBot="1">
      <c r="A30" s="282" t="s">
        <v>411</v>
      </c>
      <c r="B30" s="268">
        <f>B28+B29</f>
        <v>1011180</v>
      </c>
    </row>
    <row r="31" spans="1:2" ht="15" thickBot="1">
      <c r="A31" s="283"/>
      <c r="B31" s="269"/>
    </row>
    <row r="32" spans="1:2" ht="19.5" thickBot="1">
      <c r="A32" s="284" t="s">
        <v>413</v>
      </c>
      <c r="B32" s="270">
        <f>B30+B27+B25+B21</f>
        <v>15946536</v>
      </c>
    </row>
  </sheetData>
  <sheetProtection/>
  <mergeCells count="4">
    <mergeCell ref="A5:B5"/>
    <mergeCell ref="A6:B6"/>
    <mergeCell ref="A1:B1"/>
    <mergeCell ref="A2:C2"/>
  </mergeCells>
  <printOptions/>
  <pageMargins left="0.3937007874015748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5.375" style="0" customWidth="1"/>
    <col min="2" max="13" width="7.875" style="0" customWidth="1"/>
  </cols>
  <sheetData>
    <row r="1" spans="1:13" ht="15.75">
      <c r="A1" s="21"/>
      <c r="B1" s="21"/>
      <c r="C1" s="21"/>
      <c r="D1" s="21"/>
      <c r="E1" s="21"/>
      <c r="F1" s="21"/>
      <c r="G1" s="21"/>
      <c r="H1" s="498" t="s">
        <v>175</v>
      </c>
      <c r="I1" s="498"/>
      <c r="J1" s="498"/>
      <c r="K1" s="498"/>
      <c r="L1" s="498"/>
      <c r="M1" s="498"/>
    </row>
    <row r="2" spans="1:13" ht="15.75">
      <c r="A2" s="21"/>
      <c r="B2" s="21"/>
      <c r="C2" s="21"/>
      <c r="D2" s="21"/>
      <c r="E2" s="21"/>
      <c r="F2" s="21"/>
      <c r="G2" s="498" t="s">
        <v>447</v>
      </c>
      <c r="H2" s="501"/>
      <c r="I2" s="501"/>
      <c r="J2" s="501"/>
      <c r="K2" s="501"/>
      <c r="L2" s="501"/>
      <c r="M2" s="501"/>
    </row>
    <row r="3" spans="1:1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5.75">
      <c r="A4" s="499" t="s">
        <v>78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13" ht="15.75">
      <c r="A5" s="499" t="s">
        <v>379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</row>
    <row r="6" spans="1:11" ht="15.75">
      <c r="A6" s="65"/>
      <c r="B6" s="64"/>
      <c r="C6" s="64"/>
      <c r="D6" s="64"/>
      <c r="E6" s="63"/>
      <c r="F6" s="63"/>
      <c r="G6" s="63"/>
      <c r="H6" s="63"/>
      <c r="I6" s="63"/>
      <c r="J6" s="63"/>
      <c r="K6" s="65"/>
    </row>
    <row r="7" spans="1:13" ht="15.75">
      <c r="A7" s="500" t="s">
        <v>81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</row>
    <row r="8" spans="1:11" ht="15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1:13" ht="15.75">
      <c r="K9" s="505" t="s">
        <v>271</v>
      </c>
      <c r="L9" s="505"/>
      <c r="M9" s="505"/>
    </row>
    <row r="10" spans="1:13" ht="27.75" customHeight="1">
      <c r="A10" s="474" t="s">
        <v>20</v>
      </c>
      <c r="B10" s="428" t="s">
        <v>82</v>
      </c>
      <c r="C10" s="314"/>
      <c r="D10" s="315"/>
      <c r="E10" s="506" t="s">
        <v>83</v>
      </c>
      <c r="F10" s="472"/>
      <c r="G10" s="473"/>
      <c r="H10" s="506" t="s">
        <v>84</v>
      </c>
      <c r="I10" s="472"/>
      <c r="J10" s="473"/>
      <c r="K10" s="506" t="s">
        <v>15</v>
      </c>
      <c r="L10" s="472"/>
      <c r="M10" s="473"/>
    </row>
    <row r="11" spans="1:13" ht="27.75" customHeight="1">
      <c r="A11" s="446"/>
      <c r="B11" s="316" t="s">
        <v>314</v>
      </c>
      <c r="C11" s="317"/>
      <c r="D11" s="318"/>
      <c r="E11" s="502" t="s">
        <v>315</v>
      </c>
      <c r="F11" s="503"/>
      <c r="G11" s="504"/>
      <c r="H11" s="502" t="s">
        <v>316</v>
      </c>
      <c r="I11" s="503"/>
      <c r="J11" s="504"/>
      <c r="K11" s="502" t="s">
        <v>188</v>
      </c>
      <c r="L11" s="503"/>
      <c r="M11" s="504"/>
    </row>
    <row r="12" spans="1:13" ht="27.75" customHeight="1">
      <c r="A12" s="24"/>
      <c r="B12" s="108" t="s">
        <v>306</v>
      </c>
      <c r="C12" s="108" t="s">
        <v>307</v>
      </c>
      <c r="D12" s="108" t="s">
        <v>305</v>
      </c>
      <c r="E12" s="108" t="s">
        <v>306</v>
      </c>
      <c r="F12" s="108" t="s">
        <v>307</v>
      </c>
      <c r="G12" s="108" t="s">
        <v>305</v>
      </c>
      <c r="H12" s="108" t="s">
        <v>306</v>
      </c>
      <c r="I12" s="108" t="s">
        <v>307</v>
      </c>
      <c r="J12" s="108" t="s">
        <v>305</v>
      </c>
      <c r="K12" s="108" t="s">
        <v>306</v>
      </c>
      <c r="L12" s="108" t="s">
        <v>307</v>
      </c>
      <c r="M12" s="108" t="s">
        <v>305</v>
      </c>
    </row>
    <row r="13" spans="1:13" ht="27.75" customHeight="1">
      <c r="A13" s="17" t="s">
        <v>85</v>
      </c>
      <c r="B13" s="60"/>
      <c r="C13" s="60"/>
      <c r="D13" s="60"/>
      <c r="E13" s="19">
        <v>610</v>
      </c>
      <c r="F13" s="19">
        <v>712</v>
      </c>
      <c r="G13" s="19">
        <v>610</v>
      </c>
      <c r="H13" s="19">
        <v>114</v>
      </c>
      <c r="I13" s="19">
        <v>642</v>
      </c>
      <c r="J13" s="19">
        <v>400</v>
      </c>
      <c r="K13" s="62">
        <f aca="true" t="shared" si="0" ref="K13:M16">B13+E13+H13</f>
        <v>724</v>
      </c>
      <c r="L13" s="62">
        <f t="shared" si="0"/>
        <v>1354</v>
      </c>
      <c r="M13" s="62">
        <f t="shared" si="0"/>
        <v>1010</v>
      </c>
    </row>
    <row r="14" spans="1:16" ht="27.75" customHeight="1">
      <c r="A14" s="17" t="s">
        <v>86</v>
      </c>
      <c r="B14" s="18"/>
      <c r="C14" s="18"/>
      <c r="D14" s="18"/>
      <c r="E14" s="19">
        <v>86</v>
      </c>
      <c r="F14" s="19">
        <v>0</v>
      </c>
      <c r="G14" s="19">
        <v>86</v>
      </c>
      <c r="H14" s="19"/>
      <c r="I14" s="19"/>
      <c r="J14" s="19"/>
      <c r="K14" s="62">
        <f t="shared" si="0"/>
        <v>86</v>
      </c>
      <c r="L14" s="62">
        <f t="shared" si="0"/>
        <v>0</v>
      </c>
      <c r="M14" s="23">
        <f t="shared" si="0"/>
        <v>86</v>
      </c>
      <c r="P14" s="137"/>
    </row>
    <row r="15" spans="1:16" ht="27.75" customHeight="1">
      <c r="A15" s="17" t="s">
        <v>351</v>
      </c>
      <c r="B15" s="18"/>
      <c r="C15" s="18"/>
      <c r="D15" s="18">
        <f>100+480</f>
        <v>580</v>
      </c>
      <c r="E15" s="19"/>
      <c r="F15" s="19"/>
      <c r="G15" s="19"/>
      <c r="H15" s="19"/>
      <c r="I15" s="19"/>
      <c r="J15" s="19"/>
      <c r="K15" s="62"/>
      <c r="L15" s="62">
        <f t="shared" si="0"/>
        <v>0</v>
      </c>
      <c r="M15" s="23">
        <f t="shared" si="0"/>
        <v>580</v>
      </c>
      <c r="P15" s="137"/>
    </row>
    <row r="16" spans="1:13" ht="27.75" customHeight="1">
      <c r="A16" s="17" t="s">
        <v>313</v>
      </c>
      <c r="B16" s="18">
        <v>1722</v>
      </c>
      <c r="C16" s="18">
        <v>1500</v>
      </c>
      <c r="D16" s="18">
        <v>1020</v>
      </c>
      <c r="E16" s="19"/>
      <c r="F16" s="19"/>
      <c r="G16" s="19"/>
      <c r="H16" s="19"/>
      <c r="I16" s="19"/>
      <c r="J16" s="19"/>
      <c r="K16" s="62">
        <f t="shared" si="0"/>
        <v>1722</v>
      </c>
      <c r="L16" s="62">
        <f t="shared" si="0"/>
        <v>1500</v>
      </c>
      <c r="M16" s="117">
        <f t="shared" si="0"/>
        <v>1020</v>
      </c>
    </row>
    <row r="17" spans="1:13" ht="27.75" customHeight="1">
      <c r="A17" s="20" t="s">
        <v>14</v>
      </c>
      <c r="B17" s="61">
        <f>SUM(B13:B16)</f>
        <v>1722</v>
      </c>
      <c r="C17" s="61">
        <f aca="true" t="shared" si="1" ref="C17:M17">SUM(C13:C16)</f>
        <v>1500</v>
      </c>
      <c r="D17" s="61">
        <f t="shared" si="1"/>
        <v>1600</v>
      </c>
      <c r="E17" s="61">
        <f t="shared" si="1"/>
        <v>696</v>
      </c>
      <c r="F17" s="61">
        <f t="shared" si="1"/>
        <v>712</v>
      </c>
      <c r="G17" s="61">
        <f t="shared" si="1"/>
        <v>696</v>
      </c>
      <c r="H17" s="61">
        <f t="shared" si="1"/>
        <v>114</v>
      </c>
      <c r="I17" s="61">
        <f t="shared" si="1"/>
        <v>642</v>
      </c>
      <c r="J17" s="61">
        <f t="shared" si="1"/>
        <v>400</v>
      </c>
      <c r="K17" s="61">
        <f t="shared" si="1"/>
        <v>2532</v>
      </c>
      <c r="L17" s="61">
        <f t="shared" si="1"/>
        <v>2854</v>
      </c>
      <c r="M17" s="61">
        <f t="shared" si="1"/>
        <v>2696</v>
      </c>
    </row>
  </sheetData>
  <sheetProtection/>
  <mergeCells count="15">
    <mergeCell ref="K11:M11"/>
    <mergeCell ref="K9:M9"/>
    <mergeCell ref="H10:J10"/>
    <mergeCell ref="A10:A11"/>
    <mergeCell ref="B10:D10"/>
    <mergeCell ref="K10:M10"/>
    <mergeCell ref="B11:D11"/>
    <mergeCell ref="E10:G10"/>
    <mergeCell ref="E11:G11"/>
    <mergeCell ref="H11:J11"/>
    <mergeCell ref="H1:M1"/>
    <mergeCell ref="A4:M4"/>
    <mergeCell ref="A5:M5"/>
    <mergeCell ref="A7:M7"/>
    <mergeCell ref="G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A1">
      <selection activeCell="C1" sqref="C1:D3"/>
    </sheetView>
  </sheetViews>
  <sheetFormatPr defaultColWidth="9.00390625" defaultRowHeight="12.75"/>
  <cols>
    <col min="1" max="1" width="43.625" style="7" customWidth="1"/>
    <col min="2" max="2" width="13.625" style="6" bestFit="1" customWidth="1"/>
    <col min="3" max="3" width="14.00390625" style="6" bestFit="1" customWidth="1"/>
    <col min="4" max="4" width="13.875" style="6" customWidth="1"/>
    <col min="5" max="16384" width="9.375" style="6" customWidth="1"/>
  </cols>
  <sheetData>
    <row r="1" spans="3:4" ht="15.75" customHeight="1">
      <c r="C1" s="312" t="s">
        <v>455</v>
      </c>
      <c r="D1" s="312"/>
    </row>
    <row r="2" spans="3:4" ht="12.75">
      <c r="C2" s="313"/>
      <c r="D2" s="313"/>
    </row>
    <row r="3" spans="3:4" ht="12.75">
      <c r="C3" s="313"/>
      <c r="D3" s="313"/>
    </row>
    <row r="6" spans="1:4" ht="14.25" customHeight="1">
      <c r="A6" s="310" t="s">
        <v>78</v>
      </c>
      <c r="B6" s="310"/>
      <c r="C6" s="310"/>
      <c r="D6" s="310"/>
    </row>
    <row r="7" spans="1:4" ht="14.25">
      <c r="A7" s="310" t="s">
        <v>366</v>
      </c>
      <c r="B7" s="310"/>
      <c r="C7" s="310"/>
      <c r="D7" s="310"/>
    </row>
    <row r="8" spans="1:4" ht="14.25">
      <c r="A8" s="101"/>
      <c r="B8" s="101"/>
      <c r="C8" s="101"/>
      <c r="D8" s="101"/>
    </row>
    <row r="9" spans="1:4" ht="14.25">
      <c r="A9" s="101"/>
      <c r="B9" s="101"/>
      <c r="C9" s="101"/>
      <c r="D9" s="101"/>
    </row>
    <row r="10" spans="1:4" ht="14.25">
      <c r="A10" s="101"/>
      <c r="B10" s="101"/>
      <c r="C10" s="101"/>
      <c r="D10" s="101"/>
    </row>
    <row r="11" spans="1:3" ht="14.25">
      <c r="A11" s="101"/>
      <c r="B11" s="101"/>
      <c r="C11" s="101"/>
    </row>
    <row r="12" spans="1:4" ht="15.75">
      <c r="A12" s="311" t="s">
        <v>277</v>
      </c>
      <c r="B12" s="311"/>
      <c r="C12" s="311"/>
      <c r="D12" s="311"/>
    </row>
    <row r="13" spans="1:4" ht="15.75">
      <c r="A13" s="192"/>
      <c r="B13" s="192"/>
      <c r="C13" s="192"/>
      <c r="D13" s="192"/>
    </row>
    <row r="14" spans="1:4" ht="15.75">
      <c r="A14" s="192"/>
      <c r="B14" s="192"/>
      <c r="C14" s="192"/>
      <c r="D14" s="192"/>
    </row>
    <row r="15" spans="1:4" ht="15.75">
      <c r="A15" s="192"/>
      <c r="B15" s="192"/>
      <c r="C15" s="192"/>
      <c r="D15" s="192"/>
    </row>
    <row r="16" spans="2:3" ht="12.75">
      <c r="B16" s="7"/>
      <c r="C16" s="7"/>
    </row>
    <row r="17" spans="1:4" ht="18" customHeight="1">
      <c r="A17" s="75"/>
      <c r="D17" s="168" t="s">
        <v>271</v>
      </c>
    </row>
    <row r="18" spans="1:4" s="8" customFormat="1" ht="44.25" customHeight="1">
      <c r="A18" s="144" t="s">
        <v>29</v>
      </c>
      <c r="B18" s="145" t="s">
        <v>370</v>
      </c>
      <c r="C18" s="145" t="s">
        <v>371</v>
      </c>
      <c r="D18" s="225" t="s">
        <v>363</v>
      </c>
    </row>
    <row r="19" spans="1:4" s="9" customFormat="1" ht="12" customHeight="1">
      <c r="A19" s="146">
        <v>1</v>
      </c>
      <c r="B19" s="146" t="s">
        <v>209</v>
      </c>
      <c r="C19" s="226">
        <v>4</v>
      </c>
      <c r="D19" s="158">
        <v>8</v>
      </c>
    </row>
    <row r="20" spans="1:4" ht="27.75" customHeight="1">
      <c r="A20" s="11"/>
      <c r="B20" s="11"/>
      <c r="C20" s="11"/>
      <c r="D20" s="76"/>
    </row>
    <row r="21" spans="1:4" ht="15.75" customHeight="1">
      <c r="A21" s="11"/>
      <c r="B21" s="11"/>
      <c r="C21" s="11"/>
      <c r="D21" s="76"/>
    </row>
    <row r="22" spans="1:4" ht="15.75" customHeight="1">
      <c r="A22" s="11" t="s">
        <v>311</v>
      </c>
      <c r="B22" s="11">
        <v>250</v>
      </c>
      <c r="C22" s="11">
        <v>240</v>
      </c>
      <c r="D22" s="247">
        <v>0</v>
      </c>
    </row>
    <row r="23" spans="1:4" ht="15.75" customHeight="1">
      <c r="A23" s="11"/>
      <c r="B23" s="11"/>
      <c r="C23" s="157"/>
      <c r="D23" s="76"/>
    </row>
    <row r="24" spans="1:4" ht="15.75" customHeight="1">
      <c r="A24" s="11"/>
      <c r="B24" s="97"/>
      <c r="C24" s="76"/>
      <c r="D24" s="76"/>
    </row>
    <row r="25" spans="1:4" s="10" customFormat="1" ht="18" customHeight="1">
      <c r="A25" s="227" t="s">
        <v>25</v>
      </c>
      <c r="B25" s="228">
        <f>SUM(B20:B24)</f>
        <v>250</v>
      </c>
      <c r="C25" s="228">
        <f>SUM(C20:C24)</f>
        <v>240</v>
      </c>
      <c r="D25" s="248">
        <f>SUM(D20:D24)</f>
        <v>0</v>
      </c>
    </row>
    <row r="27" spans="1:3" ht="12.75">
      <c r="A27" s="77"/>
      <c r="B27" s="86"/>
      <c r="C27" s="86"/>
    </row>
    <row r="28" spans="1:3" ht="12.75">
      <c r="A28" s="78"/>
      <c r="B28" s="78"/>
      <c r="C28" s="79"/>
    </row>
    <row r="29" spans="1:3" ht="12.75">
      <c r="A29" s="80"/>
      <c r="B29" s="81"/>
      <c r="C29" s="81"/>
    </row>
    <row r="30" spans="1:3" ht="12.75">
      <c r="A30" s="85"/>
      <c r="B30" s="81"/>
      <c r="C30" s="81"/>
    </row>
    <row r="31" spans="1:3" ht="12.75">
      <c r="A31" s="84"/>
      <c r="B31" s="81"/>
      <c r="C31" s="81"/>
    </row>
    <row r="32" spans="1:3" ht="12.75">
      <c r="A32" s="85"/>
      <c r="B32" s="81"/>
      <c r="C32" s="81"/>
    </row>
  </sheetData>
  <sheetProtection/>
  <mergeCells count="4">
    <mergeCell ref="A6:D6"/>
    <mergeCell ref="A7:D7"/>
    <mergeCell ref="A12:D12"/>
    <mergeCell ref="C1:D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B1" sqref="B1:D2"/>
    </sheetView>
  </sheetViews>
  <sheetFormatPr defaultColWidth="9.00390625" defaultRowHeight="12.75"/>
  <cols>
    <col min="1" max="1" width="54.50390625" style="7" customWidth="1"/>
    <col min="2" max="2" width="13.875" style="6" customWidth="1"/>
    <col min="3" max="3" width="16.375" style="6" customWidth="1"/>
    <col min="4" max="4" width="14.375" style="6" customWidth="1"/>
    <col min="5" max="16384" width="9.375" style="6" customWidth="1"/>
  </cols>
  <sheetData>
    <row r="1" spans="2:4" ht="15.75" customHeight="1">
      <c r="B1" s="308" t="s">
        <v>456</v>
      </c>
      <c r="C1" s="308"/>
      <c r="D1" s="308"/>
    </row>
    <row r="2" spans="2:4" ht="15.75" customHeight="1">
      <c r="B2" s="313"/>
      <c r="C2" s="313"/>
      <c r="D2" s="313"/>
    </row>
    <row r="3" spans="2:3" ht="15.75" customHeight="1">
      <c r="B3" s="156"/>
      <c r="C3" s="156"/>
    </row>
    <row r="4" spans="1:4" ht="15.75">
      <c r="A4" s="500" t="s">
        <v>78</v>
      </c>
      <c r="B4" s="500"/>
      <c r="C4" s="500"/>
      <c r="D4" s="500"/>
    </row>
    <row r="5" spans="1:4" ht="15.75">
      <c r="A5" s="500" t="str">
        <f>'Beruházás 5.'!A7:C7</f>
        <v>2013. évi költségvetési terv</v>
      </c>
      <c r="B5" s="500"/>
      <c r="C5" s="500"/>
      <c r="D5" s="500"/>
    </row>
    <row r="6" spans="1:3" ht="15.75">
      <c r="A6" s="63"/>
      <c r="B6" s="63"/>
      <c r="C6" s="63"/>
    </row>
    <row r="7" spans="1:3" ht="15.75">
      <c r="A7" s="63"/>
      <c r="B7" s="63"/>
      <c r="C7" s="63"/>
    </row>
    <row r="8" spans="1:3" ht="15.75">
      <c r="A8" s="63"/>
      <c r="B8" s="63"/>
      <c r="C8" s="63"/>
    </row>
    <row r="9" spans="1:4" ht="15.75">
      <c r="A9" s="307" t="s">
        <v>373</v>
      </c>
      <c r="B9" s="307"/>
      <c r="C9" s="307"/>
      <c r="D9" s="307"/>
    </row>
    <row r="10" spans="1:3" ht="15.75">
      <c r="A10" s="59"/>
      <c r="B10" s="59"/>
      <c r="C10" s="59"/>
    </row>
    <row r="11" spans="1:4" ht="23.25" customHeight="1">
      <c r="A11" s="75"/>
      <c r="B11" s="54"/>
      <c r="C11" s="54"/>
      <c r="D11" s="168" t="s">
        <v>271</v>
      </c>
    </row>
    <row r="12" spans="1:4" s="8" customFormat="1" ht="48.75" customHeight="1">
      <c r="A12" s="143" t="s">
        <v>30</v>
      </c>
      <c r="B12" s="145" t="s">
        <v>370</v>
      </c>
      <c r="C12" s="145" t="s">
        <v>371</v>
      </c>
      <c r="D12" s="144" t="s">
        <v>363</v>
      </c>
    </row>
    <row r="13" spans="1:4" s="9" customFormat="1" ht="15" customHeight="1" thickBot="1">
      <c r="A13" s="146">
        <v>1</v>
      </c>
      <c r="B13" s="146">
        <v>3</v>
      </c>
      <c r="C13" s="146">
        <v>4</v>
      </c>
      <c r="D13" s="146">
        <v>8</v>
      </c>
    </row>
    <row r="14" spans="1:4" ht="25.5">
      <c r="A14" s="153" t="s">
        <v>428</v>
      </c>
      <c r="B14" s="249">
        <f>7558+1925</f>
        <v>9483</v>
      </c>
      <c r="C14" s="250">
        <f>1755+6939</f>
        <v>8694</v>
      </c>
      <c r="D14" s="166">
        <v>19000</v>
      </c>
    </row>
    <row r="15" spans="1:4" ht="22.5">
      <c r="A15" s="290" t="s">
        <v>372</v>
      </c>
      <c r="B15" s="291">
        <f>44756+11969</f>
        <v>56725</v>
      </c>
      <c r="C15" s="291">
        <f>44725+11959</f>
        <v>56684</v>
      </c>
      <c r="D15" s="292"/>
    </row>
    <row r="16" spans="1:4" ht="12.75">
      <c r="A16" s="293" t="s">
        <v>425</v>
      </c>
      <c r="B16" s="294"/>
      <c r="C16" s="294"/>
      <c r="D16" s="295">
        <v>500</v>
      </c>
    </row>
    <row r="17" spans="1:4" ht="31.5" customHeight="1" thickBot="1">
      <c r="A17" s="154" t="s">
        <v>25</v>
      </c>
      <c r="B17" s="167">
        <f>SUM(B14:B15)</f>
        <v>66208</v>
      </c>
      <c r="C17" s="167">
        <f>SUM(C14:C15)</f>
        <v>65378</v>
      </c>
      <c r="D17" s="167">
        <f>SUM(D14:D16)</f>
        <v>19500</v>
      </c>
    </row>
    <row r="18" spans="1:6" s="10" customFormat="1" ht="39" customHeight="1">
      <c r="A18" s="77"/>
      <c r="F18" s="10" t="s">
        <v>422</v>
      </c>
    </row>
    <row r="19" spans="1:3" ht="12.75">
      <c r="A19" s="80"/>
      <c r="B19" s="81"/>
      <c r="C19" s="81"/>
    </row>
    <row r="20" spans="1:2" ht="12.75">
      <c r="A20" s="82"/>
      <c r="B20" s="83"/>
    </row>
    <row r="21" spans="1:2" ht="12.75">
      <c r="A21" s="84"/>
      <c r="B21" s="81"/>
    </row>
    <row r="22" spans="1:2" ht="12.75">
      <c r="A22" s="82"/>
      <c r="B22" s="83"/>
    </row>
    <row r="23" spans="1:2" ht="12.75">
      <c r="A23" s="84"/>
      <c r="B23" s="81"/>
    </row>
    <row r="24" spans="1:2" ht="12.75">
      <c r="A24" s="85"/>
      <c r="B24" s="87"/>
    </row>
    <row r="25" spans="2:3" ht="12.75">
      <c r="B25" s="81"/>
      <c r="C25" s="81"/>
    </row>
  </sheetData>
  <sheetProtection/>
  <mergeCells count="4">
    <mergeCell ref="A4:D4"/>
    <mergeCell ref="A5:D5"/>
    <mergeCell ref="A9:D9"/>
    <mergeCell ref="B1:D2"/>
  </mergeCells>
  <printOptions horizontalCentered="1"/>
  <pageMargins left="0.984251968503937" right="0.1968503937007874" top="1.1811023622047245" bottom="0.984251968503937" header="0.3937007874015748" footer="0.7874015748031497"/>
  <pageSetup horizontalDpi="300" verticalDpi="300" orientation="portrait" paperSize="9" scale="95" r:id="rId1"/>
  <headerFooter alignWithMargins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36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34.00390625" style="0" customWidth="1"/>
    <col min="2" max="4" width="7.625" style="0" customWidth="1"/>
    <col min="5" max="5" width="8.00390625" style="0" customWidth="1"/>
    <col min="6" max="10" width="7.625" style="0" customWidth="1"/>
    <col min="11" max="11" width="7.00390625" style="0" customWidth="1"/>
    <col min="12" max="12" width="6.50390625" style="0" bestFit="1" customWidth="1"/>
    <col min="13" max="13" width="5.875" style="0" bestFit="1" customWidth="1"/>
    <col min="14" max="16" width="6.50390625" style="0" bestFit="1" customWidth="1"/>
  </cols>
  <sheetData>
    <row r="1" spans="1:16" ht="14.25">
      <c r="A1" s="496" t="s">
        <v>414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16" ht="14.25">
      <c r="A2" s="297"/>
      <c r="B2" s="297"/>
      <c r="C2" s="297"/>
      <c r="D2" s="297"/>
      <c r="E2" s="297"/>
      <c r="F2" s="297"/>
      <c r="G2" s="297"/>
      <c r="H2" s="297"/>
      <c r="I2" s="297"/>
      <c r="J2" s="309" t="s">
        <v>447</v>
      </c>
      <c r="K2" s="309"/>
      <c r="L2" s="309"/>
      <c r="M2" s="309"/>
      <c r="N2" s="493"/>
      <c r="O2" s="309"/>
      <c r="P2" s="309"/>
    </row>
    <row r="3" spans="1:16" ht="15.75">
      <c r="A3" s="500" t="s">
        <v>88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spans="1:16" ht="13.5" customHeight="1">
      <c r="A4" s="512" t="str">
        <f>'Int.műk.bev.4.'!A5</f>
        <v>2013. évi költségvetés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</row>
    <row r="5" spans="1:16" ht="12.75" customHeight="1">
      <c r="A5" s="500" t="s">
        <v>172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</row>
    <row r="6" spans="1:16" ht="12.75">
      <c r="A6" s="298" t="s">
        <v>20</v>
      </c>
      <c r="B6" s="306" t="s">
        <v>89</v>
      </c>
      <c r="C6" s="306"/>
      <c r="D6" s="306"/>
      <c r="E6" s="306"/>
      <c r="F6" s="306"/>
      <c r="G6" s="306"/>
      <c r="H6" s="303" t="s">
        <v>213</v>
      </c>
      <c r="I6" s="304"/>
      <c r="J6" s="305"/>
      <c r="K6" s="306" t="s">
        <v>317</v>
      </c>
      <c r="L6" s="306"/>
      <c r="M6" s="306"/>
      <c r="N6" s="513" t="s">
        <v>164</v>
      </c>
      <c r="O6" s="513"/>
      <c r="P6" s="513"/>
    </row>
    <row r="7" spans="1:16" ht="12.75">
      <c r="A7" s="298"/>
      <c r="B7" s="306" t="s">
        <v>89</v>
      </c>
      <c r="C7" s="306"/>
      <c r="D7" s="306"/>
      <c r="E7" s="306" t="s">
        <v>215</v>
      </c>
      <c r="F7" s="306"/>
      <c r="G7" s="306"/>
      <c r="H7" s="171"/>
      <c r="I7" s="171"/>
      <c r="J7" s="171"/>
      <c r="K7" s="306" t="s">
        <v>308</v>
      </c>
      <c r="L7" s="306"/>
      <c r="M7" s="306"/>
      <c r="N7" s="513" t="s">
        <v>91</v>
      </c>
      <c r="O7" s="513"/>
      <c r="P7" s="513"/>
    </row>
    <row r="8" spans="1:16" ht="12.75">
      <c r="A8" s="298"/>
      <c r="B8" s="306"/>
      <c r="C8" s="306"/>
      <c r="D8" s="306"/>
      <c r="E8" s="306"/>
      <c r="F8" s="306"/>
      <c r="G8" s="306"/>
      <c r="H8" s="171"/>
      <c r="I8" s="171"/>
      <c r="J8" s="171"/>
      <c r="K8" s="306"/>
      <c r="L8" s="306"/>
      <c r="M8" s="306"/>
      <c r="N8" s="513" t="s">
        <v>309</v>
      </c>
      <c r="O8" s="513"/>
      <c r="P8" s="513"/>
    </row>
    <row r="9" spans="1:16" ht="12.75">
      <c r="A9" s="170"/>
      <c r="B9" s="306" t="s">
        <v>374</v>
      </c>
      <c r="C9" s="306"/>
      <c r="D9" s="171">
        <v>2013</v>
      </c>
      <c r="E9" s="306" t="s">
        <v>374</v>
      </c>
      <c r="F9" s="306"/>
      <c r="G9" s="171">
        <v>2013</v>
      </c>
      <c r="H9" s="306" t="s">
        <v>374</v>
      </c>
      <c r="I9" s="306"/>
      <c r="J9" s="171">
        <v>2013</v>
      </c>
      <c r="K9" s="306" t="s">
        <v>374</v>
      </c>
      <c r="L9" s="306"/>
      <c r="M9" s="171">
        <v>2013</v>
      </c>
      <c r="N9" s="172"/>
      <c r="O9" s="172"/>
      <c r="P9" s="172"/>
    </row>
    <row r="10" spans="1:16" ht="12.75">
      <c r="A10" s="170"/>
      <c r="B10" s="171" t="s">
        <v>306</v>
      </c>
      <c r="C10" s="171" t="s">
        <v>307</v>
      </c>
      <c r="D10" s="181" t="s">
        <v>305</v>
      </c>
      <c r="E10" s="171" t="s">
        <v>306</v>
      </c>
      <c r="F10" s="171" t="s">
        <v>307</v>
      </c>
      <c r="G10" s="181" t="s">
        <v>305</v>
      </c>
      <c r="H10" s="182" t="s">
        <v>306</v>
      </c>
      <c r="I10" s="182" t="s">
        <v>307</v>
      </c>
      <c r="J10" s="182" t="s">
        <v>305</v>
      </c>
      <c r="K10" s="182" t="s">
        <v>306</v>
      </c>
      <c r="L10" s="171" t="s">
        <v>307</v>
      </c>
      <c r="M10" s="181" t="s">
        <v>305</v>
      </c>
      <c r="N10" s="171" t="s">
        <v>306</v>
      </c>
      <c r="O10" s="171" t="s">
        <v>307</v>
      </c>
      <c r="P10" s="181" t="s">
        <v>305</v>
      </c>
    </row>
    <row r="11" spans="1:16" ht="21.75" customHeight="1">
      <c r="A11" s="23" t="s">
        <v>32</v>
      </c>
      <c r="B11" s="173">
        <v>3710</v>
      </c>
      <c r="C11" s="173">
        <v>3710</v>
      </c>
      <c r="D11" s="178">
        <v>4174</v>
      </c>
      <c r="E11" s="173"/>
      <c r="F11" s="173"/>
      <c r="G11" s="178"/>
      <c r="H11" s="173"/>
      <c r="I11" s="173"/>
      <c r="J11" s="173"/>
      <c r="K11" s="173"/>
      <c r="L11" s="173"/>
      <c r="M11" s="178"/>
      <c r="N11" s="177">
        <f>B11+E11+K11</f>
        <v>3710</v>
      </c>
      <c r="O11" s="177">
        <f>C11+F11+L11</f>
        <v>3710</v>
      </c>
      <c r="P11" s="180">
        <f aca="true" t="shared" si="0" ref="P11:P24">D11+G11+M11</f>
        <v>4174</v>
      </c>
    </row>
    <row r="12" spans="1:16" ht="21" customHeight="1">
      <c r="A12" s="23" t="s">
        <v>318</v>
      </c>
      <c r="B12" s="96"/>
      <c r="C12" s="96"/>
      <c r="D12" s="179"/>
      <c r="E12" s="96">
        <f>(93+93)*12</f>
        <v>2232</v>
      </c>
      <c r="F12" s="96">
        <v>2214</v>
      </c>
      <c r="G12" s="179">
        <v>2352</v>
      </c>
      <c r="H12" s="96"/>
      <c r="I12" s="96"/>
      <c r="J12" s="96"/>
      <c r="K12" s="96">
        <v>990</v>
      </c>
      <c r="L12" s="96">
        <v>940</v>
      </c>
      <c r="M12" s="179">
        <v>100</v>
      </c>
      <c r="N12" s="177">
        <f aca="true" t="shared" si="1" ref="N12:N24">B12+E12+K12</f>
        <v>3222</v>
      </c>
      <c r="O12" s="177">
        <f aca="true" t="shared" si="2" ref="O12:O24">C12+F12+L12</f>
        <v>3154</v>
      </c>
      <c r="P12" s="180">
        <f t="shared" si="0"/>
        <v>2452</v>
      </c>
    </row>
    <row r="13" spans="1:20" ht="19.5" customHeight="1">
      <c r="A13" s="174" t="s">
        <v>92</v>
      </c>
      <c r="B13" s="177">
        <f aca="true" t="shared" si="3" ref="B13:G13">SUM(B11:B12)</f>
        <v>3710</v>
      </c>
      <c r="C13" s="177">
        <f t="shared" si="3"/>
        <v>3710</v>
      </c>
      <c r="D13" s="180">
        <f t="shared" si="3"/>
        <v>4174</v>
      </c>
      <c r="E13" s="177">
        <f t="shared" si="3"/>
        <v>2232</v>
      </c>
      <c r="F13" s="177">
        <v>2214</v>
      </c>
      <c r="G13" s="180">
        <f t="shared" si="3"/>
        <v>2352</v>
      </c>
      <c r="H13" s="177"/>
      <c r="I13" s="177"/>
      <c r="J13" s="177"/>
      <c r="K13" s="177">
        <f>SUM(K11:K12)</f>
        <v>990</v>
      </c>
      <c r="L13" s="177">
        <f>SUM(L11:L12)</f>
        <v>940</v>
      </c>
      <c r="M13" s="180">
        <f>SUM(M11:M12)</f>
        <v>100</v>
      </c>
      <c r="N13" s="177">
        <f t="shared" si="1"/>
        <v>6932</v>
      </c>
      <c r="O13" s="177">
        <f t="shared" si="2"/>
        <v>6864</v>
      </c>
      <c r="P13" s="180">
        <f t="shared" si="0"/>
        <v>6626</v>
      </c>
      <c r="T13" s="176"/>
    </row>
    <row r="14" spans="1:16" ht="19.5" customHeight="1">
      <c r="A14" s="184" t="s">
        <v>337</v>
      </c>
      <c r="B14" s="177">
        <v>0</v>
      </c>
      <c r="C14" s="177"/>
      <c r="D14" s="180"/>
      <c r="E14" s="177">
        <v>4</v>
      </c>
      <c r="F14" s="177">
        <v>2</v>
      </c>
      <c r="G14" s="180">
        <v>0</v>
      </c>
      <c r="H14" s="177"/>
      <c r="I14" s="177"/>
      <c r="J14" s="177"/>
      <c r="K14" s="177"/>
      <c r="L14" s="177"/>
      <c r="M14" s="180"/>
      <c r="N14" s="177">
        <f t="shared" si="1"/>
        <v>4</v>
      </c>
      <c r="O14" s="177">
        <f t="shared" si="2"/>
        <v>2</v>
      </c>
      <c r="P14" s="180">
        <f t="shared" si="0"/>
        <v>0</v>
      </c>
    </row>
    <row r="15" spans="1:16" ht="19.5" customHeight="1">
      <c r="A15" s="184" t="s">
        <v>377</v>
      </c>
      <c r="B15" s="177"/>
      <c r="C15" s="177"/>
      <c r="D15" s="180"/>
      <c r="E15" s="177"/>
      <c r="F15" s="177"/>
      <c r="G15" s="180"/>
      <c r="H15" s="177"/>
      <c r="I15" s="177"/>
      <c r="J15" s="177"/>
      <c r="K15" s="177">
        <v>9</v>
      </c>
      <c r="L15" s="177">
        <v>9</v>
      </c>
      <c r="M15" s="180"/>
      <c r="N15" s="177">
        <f t="shared" si="1"/>
        <v>9</v>
      </c>
      <c r="O15" s="177">
        <f t="shared" si="2"/>
        <v>9</v>
      </c>
      <c r="P15" s="180">
        <f t="shared" si="0"/>
        <v>0</v>
      </c>
    </row>
    <row r="16" spans="1:16" ht="19.5" customHeight="1">
      <c r="A16" s="184" t="s">
        <v>376</v>
      </c>
      <c r="B16" s="177"/>
      <c r="C16" s="177"/>
      <c r="D16" s="180"/>
      <c r="E16" s="177"/>
      <c r="F16" s="177"/>
      <c r="G16" s="180"/>
      <c r="H16" s="177"/>
      <c r="I16" s="177"/>
      <c r="J16" s="177"/>
      <c r="K16" s="177">
        <v>520</v>
      </c>
      <c r="L16" s="177">
        <v>520</v>
      </c>
      <c r="M16" s="180"/>
      <c r="N16" s="177">
        <f t="shared" si="1"/>
        <v>520</v>
      </c>
      <c r="O16" s="177">
        <f t="shared" si="2"/>
        <v>520</v>
      </c>
      <c r="P16" s="180">
        <f t="shared" si="0"/>
        <v>0</v>
      </c>
    </row>
    <row r="17" spans="1:16" ht="21" customHeight="1">
      <c r="A17" s="23" t="s">
        <v>261</v>
      </c>
      <c r="B17" s="96">
        <v>153</v>
      </c>
      <c r="C17" s="96">
        <v>153</v>
      </c>
      <c r="D17" s="179">
        <v>147</v>
      </c>
      <c r="E17" s="96"/>
      <c r="F17" s="96"/>
      <c r="G17" s="179"/>
      <c r="H17" s="96"/>
      <c r="I17" s="96"/>
      <c r="J17" s="96"/>
      <c r="K17" s="96"/>
      <c r="L17" s="96"/>
      <c r="M17" s="179"/>
      <c r="N17" s="177">
        <f t="shared" si="1"/>
        <v>153</v>
      </c>
      <c r="O17" s="177">
        <f t="shared" si="2"/>
        <v>153</v>
      </c>
      <c r="P17" s="180">
        <f t="shared" si="0"/>
        <v>147</v>
      </c>
    </row>
    <row r="18" spans="1:16" ht="19.5" customHeight="1">
      <c r="A18" s="23" t="s">
        <v>262</v>
      </c>
      <c r="B18" s="96">
        <v>0</v>
      </c>
      <c r="C18" s="96"/>
      <c r="D18" s="179"/>
      <c r="E18" s="96">
        <f>(5+5)*12</f>
        <v>120</v>
      </c>
      <c r="F18" s="96">
        <v>110</v>
      </c>
      <c r="G18" s="179">
        <v>120</v>
      </c>
      <c r="H18" s="96"/>
      <c r="I18" s="96"/>
      <c r="J18" s="96"/>
      <c r="K18" s="96"/>
      <c r="L18" s="96"/>
      <c r="M18" s="179"/>
      <c r="N18" s="177">
        <f t="shared" si="1"/>
        <v>120</v>
      </c>
      <c r="O18" s="177">
        <f t="shared" si="2"/>
        <v>110</v>
      </c>
      <c r="P18" s="180">
        <f t="shared" si="0"/>
        <v>120</v>
      </c>
    </row>
    <row r="19" spans="1:16" ht="21" customHeight="1">
      <c r="A19" s="23" t="s">
        <v>319</v>
      </c>
      <c r="B19" s="96">
        <f>928+3</f>
        <v>931</v>
      </c>
      <c r="C19" s="96">
        <f>1019-20</f>
        <v>999</v>
      </c>
      <c r="D19" s="179">
        <v>931</v>
      </c>
      <c r="E19" s="96"/>
      <c r="F19" s="96"/>
      <c r="G19" s="179"/>
      <c r="H19" s="96"/>
      <c r="I19" s="96"/>
      <c r="J19" s="96"/>
      <c r="K19" s="96"/>
      <c r="L19" s="96"/>
      <c r="M19" s="179"/>
      <c r="N19" s="177">
        <f t="shared" si="1"/>
        <v>931</v>
      </c>
      <c r="O19" s="177">
        <f t="shared" si="2"/>
        <v>999</v>
      </c>
      <c r="P19" s="180">
        <f t="shared" si="0"/>
        <v>931</v>
      </c>
    </row>
    <row r="20" spans="1:16" ht="20.25" customHeight="1">
      <c r="A20" s="23" t="s">
        <v>263</v>
      </c>
      <c r="B20" s="96">
        <v>20</v>
      </c>
      <c r="C20" s="96">
        <v>20</v>
      </c>
      <c r="D20" s="179">
        <v>20</v>
      </c>
      <c r="E20" s="96"/>
      <c r="F20" s="96"/>
      <c r="G20" s="179"/>
      <c r="H20" s="96"/>
      <c r="I20" s="96"/>
      <c r="J20" s="96"/>
      <c r="K20" s="96"/>
      <c r="L20" s="96"/>
      <c r="M20" s="179"/>
      <c r="N20" s="177">
        <f t="shared" si="1"/>
        <v>20</v>
      </c>
      <c r="O20" s="177">
        <f t="shared" si="2"/>
        <v>20</v>
      </c>
      <c r="P20" s="180">
        <f t="shared" si="0"/>
        <v>20</v>
      </c>
    </row>
    <row r="21" spans="1:16" ht="20.25" customHeight="1">
      <c r="A21" s="23" t="s">
        <v>375</v>
      </c>
      <c r="B21" s="71">
        <v>0</v>
      </c>
      <c r="C21" s="71">
        <v>14</v>
      </c>
      <c r="D21" s="179"/>
      <c r="E21" s="71"/>
      <c r="F21" s="71"/>
      <c r="G21" s="179"/>
      <c r="H21" s="96"/>
      <c r="I21" s="96"/>
      <c r="J21" s="96"/>
      <c r="K21" s="96"/>
      <c r="L21" s="71"/>
      <c r="M21" s="179"/>
      <c r="N21" s="109">
        <f t="shared" si="1"/>
        <v>0</v>
      </c>
      <c r="O21" s="109">
        <f t="shared" si="2"/>
        <v>14</v>
      </c>
      <c r="P21" s="180">
        <f t="shared" si="0"/>
        <v>0</v>
      </c>
    </row>
    <row r="22" spans="1:16" ht="11.25" customHeight="1">
      <c r="A22" s="174" t="s">
        <v>93</v>
      </c>
      <c r="B22" s="23"/>
      <c r="C22" s="23"/>
      <c r="D22" s="179"/>
      <c r="E22" s="23"/>
      <c r="F22" s="23"/>
      <c r="G22" s="179"/>
      <c r="H22" s="96"/>
      <c r="I22" s="96"/>
      <c r="J22" s="96"/>
      <c r="K22" s="96"/>
      <c r="L22" s="23"/>
      <c r="M22" s="179"/>
      <c r="N22" s="109">
        <f t="shared" si="1"/>
        <v>0</v>
      </c>
      <c r="O22" s="109">
        <f t="shared" si="2"/>
        <v>0</v>
      </c>
      <c r="P22" s="180">
        <f t="shared" si="0"/>
        <v>0</v>
      </c>
    </row>
    <row r="23" spans="1:16" ht="12.75" customHeight="1">
      <c r="A23" s="174" t="s">
        <v>94</v>
      </c>
      <c r="B23" s="109">
        <f>SUM(B14:B22)</f>
        <v>1104</v>
      </c>
      <c r="C23" s="109">
        <f aca="true" t="shared" si="4" ref="C23:M23">SUM(C14:C22)</f>
        <v>1186</v>
      </c>
      <c r="D23" s="180">
        <f t="shared" si="4"/>
        <v>1098</v>
      </c>
      <c r="E23" s="109">
        <f t="shared" si="4"/>
        <v>124</v>
      </c>
      <c r="F23" s="109">
        <f t="shared" si="4"/>
        <v>112</v>
      </c>
      <c r="G23" s="180">
        <f t="shared" si="4"/>
        <v>120</v>
      </c>
      <c r="H23" s="177"/>
      <c r="I23" s="177"/>
      <c r="J23" s="177"/>
      <c r="K23" s="177">
        <f t="shared" si="4"/>
        <v>529</v>
      </c>
      <c r="L23" s="109">
        <f t="shared" si="4"/>
        <v>529</v>
      </c>
      <c r="M23" s="180">
        <f t="shared" si="4"/>
        <v>0</v>
      </c>
      <c r="N23" s="109">
        <f t="shared" si="1"/>
        <v>1757</v>
      </c>
      <c r="O23" s="109">
        <f t="shared" si="2"/>
        <v>1827</v>
      </c>
      <c r="P23" s="180">
        <f t="shared" si="0"/>
        <v>1218</v>
      </c>
    </row>
    <row r="24" spans="1:16" ht="19.5" customHeight="1">
      <c r="A24" s="174" t="s">
        <v>95</v>
      </c>
      <c r="B24" s="109">
        <f aca="true" t="shared" si="5" ref="B24:G24">SUM(B13+B23)</f>
        <v>4814</v>
      </c>
      <c r="C24" s="109">
        <f t="shared" si="5"/>
        <v>4896</v>
      </c>
      <c r="D24" s="180">
        <f t="shared" si="5"/>
        <v>5272</v>
      </c>
      <c r="E24" s="109">
        <f t="shared" si="5"/>
        <v>2356</v>
      </c>
      <c r="F24" s="109">
        <f t="shared" si="5"/>
        <v>2326</v>
      </c>
      <c r="G24" s="180">
        <f t="shared" si="5"/>
        <v>2472</v>
      </c>
      <c r="H24" s="177"/>
      <c r="I24" s="177"/>
      <c r="J24" s="177"/>
      <c r="K24" s="177">
        <f>SUM(K13+K23)</f>
        <v>1519</v>
      </c>
      <c r="L24" s="109">
        <f>SUM(L13+L23)</f>
        <v>1469</v>
      </c>
      <c r="M24" s="180">
        <f>SUM(M13+M23)</f>
        <v>100</v>
      </c>
      <c r="N24" s="109">
        <f t="shared" si="1"/>
        <v>8689</v>
      </c>
      <c r="O24" s="109">
        <f t="shared" si="2"/>
        <v>8691</v>
      </c>
      <c r="P24" s="180">
        <f t="shared" si="0"/>
        <v>7844</v>
      </c>
    </row>
    <row r="25" spans="1:14" ht="19.5" customHeight="1">
      <c r="A25" s="26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6" ht="15.75" customHeight="1">
      <c r="A26" s="496" t="s">
        <v>415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</row>
    <row r="27" spans="1:18" ht="15.75" customHeight="1">
      <c r="A27" s="297"/>
      <c r="B27" s="297"/>
      <c r="C27" s="297"/>
      <c r="D27" s="297"/>
      <c r="E27" s="297"/>
      <c r="F27" s="297"/>
      <c r="G27" s="297"/>
      <c r="H27" s="297"/>
      <c r="I27" s="496" t="s">
        <v>447</v>
      </c>
      <c r="J27" s="299"/>
      <c r="K27" s="299"/>
      <c r="L27" s="299"/>
      <c r="M27" s="299"/>
      <c r="N27" s="299"/>
      <c r="O27" s="299"/>
      <c r="P27" s="299"/>
      <c r="Q27" s="297"/>
      <c r="R27" s="297"/>
    </row>
    <row r="28" spans="1:16" ht="18.75" customHeight="1">
      <c r="A28" s="507" t="s">
        <v>378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</row>
    <row r="29" spans="2:16" ht="15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8" t="s">
        <v>271</v>
      </c>
      <c r="O29" s="508"/>
      <c r="P29" s="508"/>
    </row>
    <row r="30" spans="1:16" ht="12.75">
      <c r="A30" s="298" t="s">
        <v>20</v>
      </c>
      <c r="B30" s="517" t="s">
        <v>89</v>
      </c>
      <c r="C30" s="517"/>
      <c r="D30" s="517"/>
      <c r="E30" s="517"/>
      <c r="F30" s="517"/>
      <c r="G30" s="517"/>
      <c r="H30" s="517" t="s">
        <v>213</v>
      </c>
      <c r="I30" s="517"/>
      <c r="J30" s="517"/>
      <c r="K30" s="306" t="s">
        <v>317</v>
      </c>
      <c r="L30" s="306"/>
      <c r="M30" s="303"/>
      <c r="N30" s="509" t="s">
        <v>165</v>
      </c>
      <c r="O30" s="510"/>
      <c r="P30" s="511"/>
    </row>
    <row r="31" spans="1:16" ht="11.25" customHeight="1">
      <c r="A31" s="298"/>
      <c r="B31" s="517" t="s">
        <v>214</v>
      </c>
      <c r="C31" s="517"/>
      <c r="D31" s="517"/>
      <c r="E31" s="517" t="s">
        <v>215</v>
      </c>
      <c r="F31" s="517"/>
      <c r="G31" s="517"/>
      <c r="H31" s="518"/>
      <c r="I31" s="519"/>
      <c r="J31" s="520"/>
      <c r="K31" s="306" t="s">
        <v>308</v>
      </c>
      <c r="L31" s="306"/>
      <c r="M31" s="303"/>
      <c r="N31" s="514" t="s">
        <v>320</v>
      </c>
      <c r="O31" s="515"/>
      <c r="P31" s="516"/>
    </row>
    <row r="32" spans="1:16" ht="12.75">
      <c r="A32" s="298"/>
      <c r="B32" s="517"/>
      <c r="C32" s="517"/>
      <c r="D32" s="517"/>
      <c r="E32" s="517"/>
      <c r="F32" s="517"/>
      <c r="G32" s="517"/>
      <c r="H32" s="521"/>
      <c r="I32" s="522"/>
      <c r="J32" s="523"/>
      <c r="K32" s="306"/>
      <c r="L32" s="306"/>
      <c r="M32" s="303"/>
      <c r="N32" s="300" t="s">
        <v>114</v>
      </c>
      <c r="O32" s="301"/>
      <c r="P32" s="302"/>
    </row>
    <row r="33" spans="1:16" ht="12.75">
      <c r="A33" s="170"/>
      <c r="B33" s="171" t="s">
        <v>306</v>
      </c>
      <c r="C33" s="182" t="s">
        <v>307</v>
      </c>
      <c r="D33" s="182" t="s">
        <v>305</v>
      </c>
      <c r="E33" s="182" t="s">
        <v>306</v>
      </c>
      <c r="F33" s="182" t="s">
        <v>307</v>
      </c>
      <c r="G33" s="182" t="s">
        <v>305</v>
      </c>
      <c r="H33" s="182" t="s">
        <v>306</v>
      </c>
      <c r="I33" s="182" t="s">
        <v>307</v>
      </c>
      <c r="J33" s="182" t="s">
        <v>305</v>
      </c>
      <c r="K33" s="171" t="s">
        <v>306</v>
      </c>
      <c r="L33" s="182" t="s">
        <v>307</v>
      </c>
      <c r="M33" s="182" t="s">
        <v>305</v>
      </c>
      <c r="N33" s="171" t="s">
        <v>306</v>
      </c>
      <c r="O33" s="182" t="s">
        <v>307</v>
      </c>
      <c r="P33" s="182" t="s">
        <v>305</v>
      </c>
    </row>
    <row r="34" spans="1:16" ht="18.75" customHeight="1">
      <c r="A34" s="183" t="s">
        <v>272</v>
      </c>
      <c r="B34" s="150">
        <f>1745-631</f>
        <v>1114</v>
      </c>
      <c r="C34" s="173">
        <f>1710-624</f>
        <v>1086</v>
      </c>
      <c r="D34" s="173">
        <f>(D13+D17+D20)*27%</f>
        <v>1172.0700000000002</v>
      </c>
      <c r="E34" s="173">
        <f>(E13+E14+E20)*27%+27</f>
        <v>630.72</v>
      </c>
      <c r="F34" s="173">
        <f>(2214*27%)+26</f>
        <v>623.7800000000001</v>
      </c>
      <c r="G34" s="173">
        <f>(G13+G18)*27%</f>
        <v>667.44</v>
      </c>
      <c r="H34" s="173">
        <f>37+11</f>
        <v>48</v>
      </c>
      <c r="I34" s="173">
        <f>37+11</f>
        <v>48</v>
      </c>
      <c r="J34" s="173">
        <v>0</v>
      </c>
      <c r="K34" s="173">
        <v>199</v>
      </c>
      <c r="L34" s="173">
        <v>198</v>
      </c>
      <c r="M34" s="173">
        <f>M13*13.5%</f>
        <v>13.5</v>
      </c>
      <c r="N34" s="173">
        <f>B34+E34+H34+K34</f>
        <v>1991.72</v>
      </c>
      <c r="O34" s="173">
        <f>C34+F34+I34+L34</f>
        <v>1955.7800000000002</v>
      </c>
      <c r="P34" s="173">
        <f>D34+G34+J34+M34</f>
        <v>1853.0100000000002</v>
      </c>
    </row>
    <row r="35" spans="1:16" ht="12.75">
      <c r="A35" s="174" t="s">
        <v>96</v>
      </c>
      <c r="B35" s="109">
        <f aca="true" t="shared" si="6" ref="B35:P35">SUM(B34:B34)</f>
        <v>1114</v>
      </c>
      <c r="C35" s="109">
        <f t="shared" si="6"/>
        <v>1086</v>
      </c>
      <c r="D35" s="109">
        <f t="shared" si="6"/>
        <v>1172.0700000000002</v>
      </c>
      <c r="E35" s="109">
        <f t="shared" si="6"/>
        <v>630.72</v>
      </c>
      <c r="F35" s="109">
        <f t="shared" si="6"/>
        <v>623.7800000000001</v>
      </c>
      <c r="G35" s="109">
        <f t="shared" si="6"/>
        <v>667.44</v>
      </c>
      <c r="H35" s="109">
        <f>SUM(H34:H34)</f>
        <v>48</v>
      </c>
      <c r="I35" s="109">
        <f>SUM(I34:I34)</f>
        <v>48</v>
      </c>
      <c r="J35" s="109">
        <f>SUM(J34:J34)</f>
        <v>0</v>
      </c>
      <c r="K35" s="109">
        <f t="shared" si="6"/>
        <v>199</v>
      </c>
      <c r="L35" s="109">
        <f t="shared" si="6"/>
        <v>198</v>
      </c>
      <c r="M35" s="109">
        <f t="shared" si="6"/>
        <v>13.5</v>
      </c>
      <c r="N35" s="109">
        <f t="shared" si="6"/>
        <v>1991.72</v>
      </c>
      <c r="O35" s="109">
        <f t="shared" si="6"/>
        <v>1955.7800000000002</v>
      </c>
      <c r="P35" s="109">
        <f t="shared" si="6"/>
        <v>1853.0100000000002</v>
      </c>
    </row>
    <row r="36" spans="5:6" ht="12.75">
      <c r="E36" s="176"/>
      <c r="F36" s="176"/>
    </row>
  </sheetData>
  <sheetProtection/>
  <mergeCells count="35">
    <mergeCell ref="E31:G32"/>
    <mergeCell ref="K30:M30"/>
    <mergeCell ref="K31:M32"/>
    <mergeCell ref="H30:J30"/>
    <mergeCell ref="H31:J32"/>
    <mergeCell ref="N31:P31"/>
    <mergeCell ref="B30:G30"/>
    <mergeCell ref="K7:M7"/>
    <mergeCell ref="K8:M8"/>
    <mergeCell ref="N8:P8"/>
    <mergeCell ref="B7:D8"/>
    <mergeCell ref="E7:G8"/>
    <mergeCell ref="K9:L9"/>
    <mergeCell ref="B31:D32"/>
    <mergeCell ref="B9:C9"/>
    <mergeCell ref="N32:P32"/>
    <mergeCell ref="H6:J6"/>
    <mergeCell ref="H9:I9"/>
    <mergeCell ref="A30:A32"/>
    <mergeCell ref="A28:P28"/>
    <mergeCell ref="N29:P29"/>
    <mergeCell ref="N30:P30"/>
    <mergeCell ref="K6:M6"/>
    <mergeCell ref="A6:A8"/>
    <mergeCell ref="N7:P7"/>
    <mergeCell ref="J2:P2"/>
    <mergeCell ref="I27:P27"/>
    <mergeCell ref="A1:P1"/>
    <mergeCell ref="A26:P26"/>
    <mergeCell ref="A3:P3"/>
    <mergeCell ref="A4:P4"/>
    <mergeCell ref="A5:P5"/>
    <mergeCell ref="N6:P6"/>
    <mergeCell ref="B6:G6"/>
    <mergeCell ref="E9:F9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BeckÉva</cp:lastModifiedBy>
  <cp:lastPrinted>2013-04-26T10:00:27Z</cp:lastPrinted>
  <dcterms:created xsi:type="dcterms:W3CDTF">1999-10-30T10:30:45Z</dcterms:created>
  <dcterms:modified xsi:type="dcterms:W3CDTF">2013-04-26T10:00:30Z</dcterms:modified>
  <cp:category/>
  <cp:version/>
  <cp:contentType/>
  <cp:contentStatus/>
</cp:coreProperties>
</file>